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ctrlProps/ctrlProp33.xml" ContentType="application/vnd.ms-excel.controlproperties+xml"/>
  <Override PartName="/xl/ctrlProps/ctrlProp34.xml" ContentType="application/vnd.ms-excel.controlproperties+xml"/>
  <Override PartName="/xl/ctrlProps/ctrlProp35.xml" ContentType="application/vnd.ms-excel.controlproperties+xml"/>
  <Override PartName="/xl/ctrlProps/ctrlProp36.xml" ContentType="application/vnd.ms-excel.controlproperties+xml"/>
  <Override PartName="/xl/ctrlProps/ctrlProp37.xml" ContentType="application/vnd.ms-excel.controlproperties+xml"/>
  <Override PartName="/xl/ctrlProps/ctrlProp38.xml" ContentType="application/vnd.ms-excel.controlproperties+xml"/>
  <Override PartName="/xl/comments2.xml" ContentType="application/vnd.openxmlformats-officedocument.spreadsheetml.comments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EstaPasta_de_trabalho"/>
  <mc:AlternateContent xmlns:mc="http://schemas.openxmlformats.org/markup-compatibility/2006">
    <mc:Choice Requires="x15">
      <x15ac:absPath xmlns:x15ac="http://schemas.microsoft.com/office/spreadsheetml/2010/11/ac" url="\\maila\planej_grp\aprovações\Doumentos padrao\"/>
    </mc:Choice>
  </mc:AlternateContent>
  <bookViews>
    <workbookView xWindow="0" yWindow="0" windowWidth="20490" windowHeight="7755" tabRatio="800" activeTab="1"/>
  </bookViews>
  <sheets>
    <sheet name="HOME" sheetId="13" r:id="rId1"/>
    <sheet name="Memorial" sheetId="18" r:id="rId2"/>
    <sheet name="Cálculos" sheetId="19" state="hidden" r:id="rId3"/>
    <sheet name="Calc. Com." sheetId="3" state="hidden" r:id="rId4"/>
    <sheet name="Calc. Madeira" sheetId="17" state="hidden" r:id="rId5"/>
    <sheet name="Calc. Telheiro" sheetId="15" state="hidden" r:id="rId6"/>
    <sheet name="Calc. Pav." sheetId="5" state="hidden" r:id="rId7"/>
    <sheet name="Calc. Resid." sheetId="2" state="hidden" r:id="rId8"/>
  </sheets>
  <definedNames>
    <definedName name="_xlnm.Print_Area" localSheetId="1">Memorial!$A$1:$G$44</definedName>
    <definedName name="CUB">#REF!</definedName>
    <definedName name="CUB_GI">#REF!</definedName>
    <definedName name="CUB_R1B">#REF!</definedName>
    <definedName name="CUB_RESIDENCIAL">#REF!</definedName>
    <definedName name="URM">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43" i="18" l="1"/>
  <c r="E19" i="5" l="1"/>
  <c r="B44" i="18"/>
  <c r="B42" i="18"/>
  <c r="B41" i="18"/>
  <c r="B40" i="18"/>
  <c r="E25" i="3" l="1"/>
  <c r="E24" i="3"/>
  <c r="E30" i="3"/>
  <c r="E29" i="3"/>
  <c r="E20" i="3"/>
  <c r="E19" i="3"/>
  <c r="X8" i="2"/>
  <c r="V8" i="2"/>
  <c r="T8" i="2"/>
  <c r="R8" i="2"/>
  <c r="P8" i="2"/>
  <c r="N8" i="2"/>
  <c r="L8" i="2"/>
  <c r="J8" i="2"/>
  <c r="H8" i="2"/>
  <c r="G8" i="2"/>
  <c r="E8" i="2"/>
  <c r="C8" i="2"/>
  <c r="A8" i="2"/>
  <c r="E27" i="2" l="1"/>
  <c r="E28" i="2"/>
  <c r="E29" i="2"/>
  <c r="E20" i="19"/>
  <c r="E23" i="2"/>
  <c r="E22" i="2"/>
  <c r="E12" i="2"/>
  <c r="E18" i="2"/>
  <c r="E17" i="2"/>
  <c r="E13" i="2"/>
  <c r="F5" i="18" l="1"/>
  <c r="C35" i="18" l="1"/>
  <c r="K6" i="19"/>
  <c r="K5" i="19"/>
  <c r="K4" i="19"/>
  <c r="H3" i="19" s="1"/>
  <c r="I4" i="19" s="1"/>
  <c r="J4" i="19" s="1"/>
  <c r="K3" i="19"/>
  <c r="F38" i="19"/>
  <c r="F37" i="19"/>
  <c r="D38" i="19"/>
  <c r="D37" i="19"/>
  <c r="F34" i="19"/>
  <c r="G34" i="19" s="1"/>
  <c r="F33" i="19"/>
  <c r="E28" i="17"/>
  <c r="D34" i="19"/>
  <c r="D33" i="19"/>
  <c r="D30" i="19"/>
  <c r="D29" i="19"/>
  <c r="D27" i="19"/>
  <c r="D26" i="19"/>
  <c r="D25" i="19"/>
  <c r="D21" i="19"/>
  <c r="D22" i="19"/>
  <c r="D20" i="19"/>
  <c r="G30" i="18"/>
  <c r="F30" i="18"/>
  <c r="G37" i="19" l="1"/>
  <c r="E3" i="19"/>
  <c r="G38" i="19"/>
  <c r="G33" i="19"/>
  <c r="F11" i="19" l="1"/>
  <c r="G11" i="19" s="1"/>
  <c r="F10" i="19"/>
  <c r="G10" i="19" s="1"/>
  <c r="F5" i="19"/>
  <c r="G5" i="19" s="1"/>
  <c r="F12" i="2"/>
  <c r="E15" i="19" l="1"/>
  <c r="F3" i="19"/>
  <c r="G3" i="19" s="1"/>
  <c r="G12" i="19"/>
  <c r="C33" i="18" s="1"/>
  <c r="F16" i="19" l="1"/>
  <c r="G16" i="19" s="1"/>
  <c r="F15" i="19"/>
  <c r="G15" i="19" s="1"/>
  <c r="G17" i="19" l="1"/>
  <c r="C34" i="18" s="1"/>
  <c r="F29" i="3" l="1"/>
  <c r="F13" i="2"/>
  <c r="E29" i="17"/>
  <c r="F29" i="17" s="1"/>
  <c r="E23" i="17"/>
  <c r="F23" i="17" s="1"/>
  <c r="E24" i="17"/>
  <c r="F24" i="17" s="1"/>
  <c r="E19" i="17"/>
  <c r="F19" i="17" s="1"/>
  <c r="E18" i="17"/>
  <c r="F18" i="17" s="1"/>
  <c r="E14" i="17"/>
  <c r="F14" i="17" s="1"/>
  <c r="E13" i="17"/>
  <c r="F13" i="17" s="1"/>
  <c r="E12" i="17"/>
  <c r="F12" i="17" s="1"/>
  <c r="E11" i="17"/>
  <c r="F11" i="17" s="1"/>
  <c r="C4" i="17"/>
  <c r="D29" i="17"/>
  <c r="D28" i="17"/>
  <c r="F28" i="17" s="1"/>
  <c r="F20" i="17" l="1"/>
  <c r="C2" i="17" s="1"/>
  <c r="F30" i="17"/>
  <c r="C5" i="17" s="1"/>
  <c r="F25" i="17"/>
  <c r="C3" i="17" s="1"/>
  <c r="F15" i="17"/>
  <c r="C1" i="17" s="1"/>
  <c r="E30" i="5"/>
  <c r="F30" i="5" s="1"/>
  <c r="E29" i="5"/>
  <c r="F29" i="5" s="1"/>
  <c r="E20" i="5"/>
  <c r="F20" i="5" s="1"/>
  <c r="F19" i="5"/>
  <c r="C12" i="5"/>
  <c r="C12" i="3"/>
  <c r="F19" i="3"/>
  <c r="F23" i="2"/>
  <c r="E29" i="15"/>
  <c r="E28" i="15"/>
  <c r="F29" i="15"/>
  <c r="D28" i="15"/>
  <c r="D29" i="15"/>
  <c r="F28" i="15"/>
  <c r="C4" i="15"/>
  <c r="E24" i="15"/>
  <c r="F24" i="15" s="1"/>
  <c r="E23" i="15"/>
  <c r="F23" i="15" s="1"/>
  <c r="E19" i="15"/>
  <c r="F19" i="15" s="1"/>
  <c r="E18" i="15"/>
  <c r="F18" i="15" s="1"/>
  <c r="E14" i="15"/>
  <c r="F14" i="15" s="1"/>
  <c r="E12" i="15"/>
  <c r="F12" i="15" s="1"/>
  <c r="E13" i="15"/>
  <c r="F13" i="15" s="1"/>
  <c r="E11" i="15"/>
  <c r="F11" i="15" s="1"/>
  <c r="D35" i="5"/>
  <c r="D34" i="5"/>
  <c r="E25" i="5"/>
  <c r="F25" i="5" s="1"/>
  <c r="E24" i="5"/>
  <c r="F24" i="5" s="1"/>
  <c r="C6" i="17" l="1"/>
  <c r="F25" i="15"/>
  <c r="C3" i="15" s="1"/>
  <c r="F30" i="15"/>
  <c r="C5" i="15" s="1"/>
  <c r="F20" i="15"/>
  <c r="C2" i="15" s="1"/>
  <c r="F15" i="15"/>
  <c r="C1" i="15" s="1"/>
  <c r="D36" i="3"/>
  <c r="D35" i="3"/>
  <c r="D34" i="3"/>
  <c r="F30" i="3"/>
  <c r="F25" i="3"/>
  <c r="F24" i="3"/>
  <c r="F20" i="3"/>
  <c r="F18" i="2"/>
  <c r="F17" i="2"/>
  <c r="C6" i="15" l="1"/>
  <c r="F22" i="2"/>
  <c r="D29" i="2" l="1"/>
  <c r="D28" i="2"/>
  <c r="D27" i="2"/>
  <c r="F31" i="5" l="1"/>
  <c r="C11" i="5" s="1"/>
  <c r="F21" i="5"/>
  <c r="C9" i="5" s="1"/>
  <c r="F26" i="5"/>
  <c r="C10" i="5" s="1"/>
  <c r="F26" i="3" l="1"/>
  <c r="C10" i="3" s="1"/>
  <c r="F24" i="2" l="1"/>
  <c r="F14" i="2"/>
  <c r="F31" i="3"/>
  <c r="C11" i="3" s="1"/>
  <c r="F21" i="3"/>
  <c r="C9" i="3" s="1"/>
  <c r="F19" i="2"/>
  <c r="B8" i="5" l="1"/>
  <c r="C8" i="5"/>
  <c r="D8" i="5"/>
  <c r="E8" i="5"/>
  <c r="F8" i="5"/>
  <c r="G8" i="5"/>
  <c r="H8" i="5"/>
  <c r="I8" i="5"/>
  <c r="A8" i="5"/>
  <c r="A8" i="3"/>
  <c r="E8" i="3"/>
  <c r="F8" i="3"/>
  <c r="G8" i="3"/>
  <c r="H8" i="3"/>
  <c r="I8" i="3"/>
  <c r="J8" i="3"/>
  <c r="K8" i="3"/>
  <c r="C8" i="3"/>
  <c r="D8" i="3"/>
  <c r="B8" i="3"/>
  <c r="E36" i="3" l="1"/>
  <c r="F36" i="3" s="1"/>
  <c r="E35" i="3"/>
  <c r="F35" i="3" s="1"/>
  <c r="E34" i="3"/>
  <c r="F34" i="3" s="1"/>
  <c r="E29" i="19"/>
  <c r="E25" i="19"/>
  <c r="E35" i="5"/>
  <c r="E34" i="5"/>
  <c r="F34" i="5" s="1"/>
  <c r="F29" i="19" l="1"/>
  <c r="G29" i="19" s="1"/>
  <c r="F30" i="19"/>
  <c r="G30" i="19" s="1"/>
  <c r="D30" i="18"/>
  <c r="F25" i="19"/>
  <c r="G25" i="19" s="1"/>
  <c r="F27" i="19"/>
  <c r="G27" i="19" s="1"/>
  <c r="F26" i="19"/>
  <c r="G26" i="19" s="1"/>
  <c r="F27" i="2"/>
  <c r="F35" i="5"/>
  <c r="F36" i="5" s="1"/>
  <c r="C13" i="5" s="1"/>
  <c r="F28" i="2"/>
  <c r="F29" i="2"/>
  <c r="F37" i="3"/>
  <c r="C13" i="3" s="1"/>
  <c r="E30" i="18" l="1"/>
  <c r="C30" i="18"/>
  <c r="F21" i="19"/>
  <c r="G21" i="19" s="1"/>
  <c r="F20" i="19"/>
  <c r="G20" i="19" s="1"/>
  <c r="F22" i="19"/>
  <c r="G22" i="19" s="1"/>
  <c r="C14" i="5"/>
  <c r="C14" i="3"/>
  <c r="F30" i="2"/>
  <c r="G40" i="19" l="1"/>
  <c r="C36" i="18" s="1"/>
  <c r="I6" i="19"/>
  <c r="J6" i="19" s="1"/>
  <c r="G7" i="19" s="1"/>
  <c r="C32" i="18" s="1"/>
  <c r="C37" i="18" l="1"/>
</calcChain>
</file>

<file path=xl/comments1.xml><?xml version="1.0" encoding="utf-8"?>
<comments xmlns="http://schemas.openxmlformats.org/spreadsheetml/2006/main">
  <authors>
    <author>Felipe Kruger</author>
  </authors>
  <commentList>
    <comment ref="F10" authorId="0" shapeId="0">
      <text>
        <r>
          <rPr>
            <sz val="8"/>
            <color indexed="81"/>
            <rFont val="Tahoma"/>
            <family val="2"/>
          </rPr>
          <t>* Acesse o site ao lado e clique na opção</t>
        </r>
        <r>
          <rPr>
            <i/>
            <sz val="8"/>
            <color indexed="81"/>
            <rFont val="Tahoma"/>
            <family val="2"/>
          </rPr>
          <t xml:space="preserve"> Série Histórica - Valor. </t>
        </r>
        <r>
          <rPr>
            <sz val="8"/>
            <color indexed="81"/>
            <rFont val="Tahoma"/>
            <family val="2"/>
          </rPr>
          <t>Verifique os valores e preencha os campos correspondentes</t>
        </r>
      </text>
    </comment>
    <comment ref="F12" authorId="0" shapeId="0">
      <text>
        <r>
          <rPr>
            <sz val="8"/>
            <color indexed="81"/>
            <rFont val="Tahoma"/>
            <family val="2"/>
          </rPr>
          <t>* Caso o valor do CUB do mês corrente ainda não esteja disponível, utilize o do mês anterior.</t>
        </r>
      </text>
    </comment>
  </commentList>
</comments>
</file>

<file path=xl/comments2.xml><?xml version="1.0" encoding="utf-8"?>
<comments xmlns="http://schemas.openxmlformats.org/spreadsheetml/2006/main">
  <authors>
    <author>Felipe Kruger</author>
  </authors>
  <commentList>
    <comment ref="I7" authorId="0" shapeId="0">
      <text>
        <r>
          <rPr>
            <sz val="8"/>
            <color indexed="81"/>
            <rFont val="Tahoma"/>
            <family val="2"/>
          </rPr>
          <t xml:space="preserve">* Caso seu documento esteja saindo em duas folhas, experimente alterar as margens em Layout da Página -&gt; Margens;
* Nos casos de substituição de projeto aprovado, preencha o memorial como se fosse um projeto novo. No encaminhamento da substituição, faremos a compensação ou cobrança da diferença;
* Está com dúvidas no preenchimento do memorial? Entre em contato com a prefeitura no telefone </t>
        </r>
        <r>
          <rPr>
            <b/>
            <sz val="8"/>
            <color indexed="81"/>
            <rFont val="Tahoma"/>
            <family val="2"/>
          </rPr>
          <t>3598-8600 - ramal: 8678</t>
        </r>
        <r>
          <rPr>
            <sz val="8"/>
            <color indexed="81"/>
            <rFont val="Tahoma"/>
            <family val="2"/>
          </rPr>
          <t xml:space="preserve"> ou através do e-mail </t>
        </r>
        <r>
          <rPr>
            <b/>
            <sz val="8"/>
            <color indexed="81"/>
            <rFont val="Tahoma"/>
            <family val="2"/>
          </rPr>
          <t xml:space="preserve">protocolo@campobom.rs.gov.br
</t>
        </r>
      </text>
    </comment>
  </commentList>
</comments>
</file>

<file path=xl/comments3.xml><?xml version="1.0" encoding="utf-8"?>
<comments xmlns="http://schemas.openxmlformats.org/spreadsheetml/2006/main">
  <authors>
    <author>Felipe Misael Moraes Kruger</author>
  </authors>
  <commentList>
    <comment ref="A6" authorId="0" shapeId="0">
      <text>
        <r>
          <rPr>
            <b/>
            <sz val="9"/>
            <color indexed="81"/>
            <rFont val="Segoe UI"/>
            <family val="2"/>
          </rPr>
          <t>Felipe Misael Moraes Kruger:</t>
        </r>
        <r>
          <rPr>
            <sz val="9"/>
            <color indexed="81"/>
            <rFont val="Segoe UI"/>
            <family val="2"/>
          </rPr>
          <t xml:space="preserve">
Vínculos estão nessa linha.
Pintado em branco.</t>
        </r>
      </text>
    </comment>
  </commentList>
</comments>
</file>

<file path=xl/sharedStrings.xml><?xml version="1.0" encoding="utf-8"?>
<sst xmlns="http://schemas.openxmlformats.org/spreadsheetml/2006/main" count="481" uniqueCount="214">
  <si>
    <t>SOMA</t>
  </si>
  <si>
    <t>Madeira maciça/PVC</t>
  </si>
  <si>
    <t>Madeira compensada</t>
  </si>
  <si>
    <t>Madeira semi-oca/Ferro</t>
  </si>
  <si>
    <t>1. PORTAS EXTERNAS</t>
  </si>
  <si>
    <t>2. PORTAS INTERNAS</t>
  </si>
  <si>
    <t>3. JANELAS</t>
  </si>
  <si>
    <t>4. BANHEIROS</t>
  </si>
  <si>
    <t>6. RODAPÉS</t>
  </si>
  <si>
    <t>7. REVESTIMENTO INTERNO (BANHEIRO)</t>
  </si>
  <si>
    <t>8. REVESTIMENTO INTERNO (PAREDES)</t>
  </si>
  <si>
    <t>9. TETOS</t>
  </si>
  <si>
    <t>10. COBERTURA</t>
  </si>
  <si>
    <t>11. PINTURA INTERNA</t>
  </si>
  <si>
    <t>Madeira maciça</t>
  </si>
  <si>
    <t>PVC/Alumínio</t>
  </si>
  <si>
    <t>Porcelanato</t>
  </si>
  <si>
    <t>Madeira</t>
  </si>
  <si>
    <t>Calfino/Massa corrida</t>
  </si>
  <si>
    <t>Laje</t>
  </si>
  <si>
    <t>Telhas de concreto</t>
  </si>
  <si>
    <t>Cerâmica extra</t>
  </si>
  <si>
    <t>Cerâmica</t>
  </si>
  <si>
    <t>Azulejo Extra</t>
  </si>
  <si>
    <t>Reboco massa fina</t>
  </si>
  <si>
    <t>Gesso</t>
  </si>
  <si>
    <t>Telhas cerâmicas</t>
  </si>
  <si>
    <t>Lavatório c/coluna</t>
  </si>
  <si>
    <t>Reboco misto</t>
  </si>
  <si>
    <t>PVC/Madeira</t>
  </si>
  <si>
    <t>Tinta PVA</t>
  </si>
  <si>
    <t>Bacia c/caixa acoplada em cor</t>
  </si>
  <si>
    <t>Bacia c/caixa acoplada branca</t>
  </si>
  <si>
    <t>Bacia c/caixa não acoplada</t>
  </si>
  <si>
    <t>Bancada c/ cuba em louça de cor</t>
  </si>
  <si>
    <t>Bancada c/cuba em louça branca</t>
  </si>
  <si>
    <t>Tabuão/Laminado/Porcelanato</t>
  </si>
  <si>
    <t>5. PISOS</t>
  </si>
  <si>
    <t>Tinta acrílica sobre massa corrida</t>
  </si>
  <si>
    <t>Tinta acrílica sobre reboco</t>
  </si>
  <si>
    <t>5.PISOS</t>
  </si>
  <si>
    <t>6. REVESTIMENTO INTERNO (BANHEIRO)</t>
  </si>
  <si>
    <t>7. REVESTIMENTO INTERNO (PAREDES)</t>
  </si>
  <si>
    <t>8. TETOS</t>
  </si>
  <si>
    <t>9. COBERTURA</t>
  </si>
  <si>
    <t>10. PINTURA INTERNA</t>
  </si>
  <si>
    <t>11. PINTURA EXTERNA</t>
  </si>
  <si>
    <t>Sem forro</t>
  </si>
  <si>
    <t>PVC/Alumínio/Madeira</t>
  </si>
  <si>
    <t>PVC/Aluminio</t>
  </si>
  <si>
    <t>Azulejo</t>
  </si>
  <si>
    <t>Gesso/PVC/Madeira</t>
  </si>
  <si>
    <t>Telhas de alumínio</t>
  </si>
  <si>
    <t>Vidro laminado</t>
  </si>
  <si>
    <t>Telhas concreto/cerâm.</t>
  </si>
  <si>
    <t>1. ESTRUTURA</t>
  </si>
  <si>
    <t>Sem estrutura</t>
  </si>
  <si>
    <t>Pré-moldado/Convencional</t>
  </si>
  <si>
    <t>2. MEZANINO</t>
  </si>
  <si>
    <t>Sem mezanino</t>
  </si>
  <si>
    <t>Com mezanino</t>
  </si>
  <si>
    <t>3. COBERTURA</t>
  </si>
  <si>
    <t>Alumínio/Fibrocim. c/estrut. metálica/madeira</t>
  </si>
  <si>
    <t>Alumínio/Fibrocim. sobre pré-moldado</t>
  </si>
  <si>
    <t>4. PORTA PRINCIPAL</t>
  </si>
  <si>
    <t>Abrir/Correr</t>
  </si>
  <si>
    <t>Contrapeso</t>
  </si>
  <si>
    <t>5. PAREDES</t>
  </si>
  <si>
    <t>Tijolos concreto/cerâmicos</t>
  </si>
  <si>
    <t>Placas pré-moldadas</t>
  </si>
  <si>
    <t>6. PISO</t>
  </si>
  <si>
    <t>Contrapiso comum</t>
  </si>
  <si>
    <t>Industrial</t>
  </si>
  <si>
    <t>7. REVESTIMENTOS</t>
  </si>
  <si>
    <t>Tijolo aparente</t>
  </si>
  <si>
    <t>Reboco/Placas</t>
  </si>
  <si>
    <t>9. PINTURA</t>
  </si>
  <si>
    <t>PVA</t>
  </si>
  <si>
    <t>Acrílica</t>
  </si>
  <si>
    <t>PROJETO PARA</t>
  </si>
  <si>
    <t>REGULARIZAR</t>
  </si>
  <si>
    <t>CONSTRUIR</t>
  </si>
  <si>
    <t>ISSQN</t>
  </si>
  <si>
    <t>APROVAÇÃO</t>
  </si>
  <si>
    <t>HABITE-SE</t>
  </si>
  <si>
    <t>ALINHAMENTO</t>
  </si>
  <si>
    <t>FISCALIZAÇÃO</t>
  </si>
  <si>
    <t>TAXA DE APROVAÇÃO</t>
  </si>
  <si>
    <t>Descrição</t>
  </si>
  <si>
    <t>Valor Fixo</t>
  </si>
  <si>
    <t>Valor Limite</t>
  </si>
  <si>
    <t>Valor Acima do Limite</t>
  </si>
  <si>
    <t>Quantidade</t>
  </si>
  <si>
    <t>Valor</t>
  </si>
  <si>
    <t>CONST. ALV. SUP. 80 M2 POR M2 EXCEDENTE</t>
  </si>
  <si>
    <t>CONSTRUÇÃO DE ALVENARIA ATÉ 80 M2</t>
  </si>
  <si>
    <t>TAXA DE ALINHAMENTO</t>
  </si>
  <si>
    <t>ALINHAM. TERR. COM MAIS DE 12 M TESTADA P/M EXCED.</t>
  </si>
  <si>
    <t>ALINHAMENTO TERR. ATÉ 12 M TESTADA</t>
  </si>
  <si>
    <t>TAXA DE FISCALIZAÇÃO OU VISTORIA</t>
  </si>
  <si>
    <t>VISTORIA (CON-HAB) C/MAIS DE 80 M2, POR M2 EXCED.</t>
  </si>
  <si>
    <t>VISTORIA DE CONSTRUÇÃO E HABITE-SE</t>
  </si>
  <si>
    <t>.</t>
  </si>
  <si>
    <t>BAIXO</t>
  </si>
  <si>
    <t>ALTO</t>
  </si>
  <si>
    <t>MEDIO</t>
  </si>
  <si>
    <t>ATÉ 20</t>
  </si>
  <si>
    <t>21 - 32</t>
  </si>
  <si>
    <t>&gt;33</t>
  </si>
  <si>
    <t>TOTAL</t>
  </si>
  <si>
    <t>NORMAL</t>
  </si>
  <si>
    <t>GI</t>
  </si>
  <si>
    <t>ATÉ 16</t>
  </si>
  <si>
    <t>17 - 27</t>
  </si>
  <si>
    <t>&gt;27</t>
  </si>
  <si>
    <t>ATÉ 19</t>
  </si>
  <si>
    <t>Conjunto c/ cx. desc. acoplada em cor</t>
  </si>
  <si>
    <t>Conjunto c/ cx. desc. acoplada branca</t>
  </si>
  <si>
    <t>Conjunto c/ cx. desc. não acoplada</t>
  </si>
  <si>
    <t>12. RESVESTIMENTO EXTERNO</t>
  </si>
  <si>
    <t>Reboco com Pintura PVA</t>
  </si>
  <si>
    <t>Reboco com Pintura acrílica</t>
  </si>
  <si>
    <t>Reboco com pintura PVA</t>
  </si>
  <si>
    <t>Reboco com pintura acrílica</t>
  </si>
  <si>
    <t>Reboco com textura</t>
  </si>
  <si>
    <t>Baixo</t>
  </si>
  <si>
    <t>Normal</t>
  </si>
  <si>
    <t>Alto</t>
  </si>
  <si>
    <t>PROJETOS</t>
  </si>
  <si>
    <t>Código</t>
  </si>
  <si>
    <t>R - 1 (Res. Unifamiliar)</t>
  </si>
  <si>
    <t>Padrão de Acabamento</t>
  </si>
  <si>
    <t>R 1-B</t>
  </si>
  <si>
    <t>R 1-N</t>
  </si>
  <si>
    <t>R 1-A</t>
  </si>
  <si>
    <t>GI (Galpão Industrial)</t>
  </si>
  <si>
    <r>
      <t xml:space="preserve">URM (Consulte o valor </t>
    </r>
    <r>
      <rPr>
        <b/>
        <u/>
        <sz val="11"/>
        <rFont val="Calibri"/>
        <family val="2"/>
        <scheme val="minor"/>
      </rPr>
      <t>aqui</t>
    </r>
    <r>
      <rPr>
        <b/>
        <sz val="11"/>
        <rFont val="Calibri"/>
        <family val="2"/>
        <scheme val="minor"/>
      </rPr>
      <t>)</t>
    </r>
  </si>
  <si>
    <t>TOTAL A PAGAR</t>
  </si>
  <si>
    <t xml:space="preserve">Insira os valores correspondentes abaixo </t>
  </si>
  <si>
    <r>
      <t xml:space="preserve">CUB - RS (Consulte o valor </t>
    </r>
    <r>
      <rPr>
        <b/>
        <u/>
        <sz val="11"/>
        <rFont val="Calibri"/>
        <family val="2"/>
        <scheme val="minor"/>
      </rPr>
      <t>aqui</t>
    </r>
    <r>
      <rPr>
        <b/>
        <sz val="11"/>
        <rFont val="Calibri"/>
        <family val="2"/>
        <scheme val="minor"/>
      </rPr>
      <t>)</t>
    </r>
  </si>
  <si>
    <t>MADEIRA</t>
  </si>
  <si>
    <t>METAL</t>
  </si>
  <si>
    <t>PRECISA DE ALINHAMENTO?</t>
  </si>
  <si>
    <t>TESTADA DO LOTE EM METROS</t>
  </si>
  <si>
    <t>CONST. MADEIRA SUP. 80 M2 POR M2 EXCEDENTE</t>
  </si>
  <si>
    <t>CONSTRUÇÃO DE MADEIRA ATÉ 80 M2</t>
  </si>
  <si>
    <t>MADEIRA SIMPLES</t>
  </si>
  <si>
    <t>MADEIRA DE LEI</t>
  </si>
  <si>
    <t>PORTAS EXTERNAS</t>
  </si>
  <si>
    <t>PORTAS INTERNAS</t>
  </si>
  <si>
    <t>JANELAS</t>
  </si>
  <si>
    <t>PISOS</t>
  </si>
  <si>
    <t>REVESTIMENTO INTERNO (BANHEIROS)</t>
  </si>
  <si>
    <t>REVESTIMENTO INTERNO (PAREDES)</t>
  </si>
  <si>
    <t>TETO</t>
  </si>
  <si>
    <t>COBERTURA</t>
  </si>
  <si>
    <t>PINTURA INTERNA</t>
  </si>
  <si>
    <r>
      <t xml:space="preserve">ESTRUTURA </t>
    </r>
    <r>
      <rPr>
        <b/>
        <sz val="8"/>
        <color theme="1"/>
        <rFont val="Calibri"/>
        <family val="2"/>
        <scheme val="minor"/>
      </rPr>
      <t>(somente industrial)</t>
    </r>
  </si>
  <si>
    <r>
      <t xml:space="preserve">MEZANINO </t>
    </r>
    <r>
      <rPr>
        <b/>
        <sz val="8"/>
        <color theme="1"/>
        <rFont val="Calibri"/>
        <family val="2"/>
        <scheme val="minor"/>
      </rPr>
      <t>(somente industrial)</t>
    </r>
  </si>
  <si>
    <r>
      <t>PORTA PRINCIPAL</t>
    </r>
    <r>
      <rPr>
        <b/>
        <sz val="8"/>
        <color theme="1"/>
        <rFont val="Calibri"/>
        <family val="2"/>
        <scheme val="minor"/>
      </rPr>
      <t xml:space="preserve"> (somente industrial)</t>
    </r>
  </si>
  <si>
    <r>
      <t xml:space="preserve">PAREDES </t>
    </r>
    <r>
      <rPr>
        <b/>
        <sz val="8"/>
        <color theme="1"/>
        <rFont val="Calibri"/>
        <family val="2"/>
        <scheme val="minor"/>
      </rPr>
      <t>(somente industrial)</t>
    </r>
  </si>
  <si>
    <r>
      <t xml:space="preserve">REVESTIMENTOS </t>
    </r>
    <r>
      <rPr>
        <b/>
        <sz val="8"/>
        <color theme="1"/>
        <rFont val="Calibri"/>
        <family val="2"/>
        <scheme val="minor"/>
      </rPr>
      <t>(somente industrial)</t>
    </r>
  </si>
  <si>
    <r>
      <t xml:space="preserve">PINTURA </t>
    </r>
    <r>
      <rPr>
        <b/>
        <sz val="8"/>
        <color theme="1"/>
        <rFont val="Calibri"/>
        <family val="2"/>
        <scheme val="minor"/>
      </rPr>
      <t>(somente industrial)</t>
    </r>
  </si>
  <si>
    <r>
      <t xml:space="preserve">PINTURA EXTERNA </t>
    </r>
    <r>
      <rPr>
        <b/>
        <sz val="8"/>
        <color theme="1"/>
        <rFont val="Calibri"/>
        <family val="2"/>
        <scheme val="minor"/>
      </rPr>
      <t>(somente comercial)</t>
    </r>
  </si>
  <si>
    <r>
      <t xml:space="preserve">REVESTIMENTO EXTERNO </t>
    </r>
    <r>
      <rPr>
        <b/>
        <sz val="8"/>
        <color theme="1"/>
        <rFont val="Calibri"/>
        <family val="2"/>
        <scheme val="minor"/>
      </rPr>
      <t>(somente residencial)</t>
    </r>
  </si>
  <si>
    <r>
      <t xml:space="preserve">BANHEIROS </t>
    </r>
    <r>
      <rPr>
        <b/>
        <sz val="8"/>
        <color theme="1"/>
        <rFont val="Calibri"/>
        <family val="2"/>
        <scheme val="minor"/>
      </rPr>
      <t>(residencial preencha as duas opções)</t>
    </r>
  </si>
  <si>
    <t>MEMORIAL DESCRITIVO</t>
  </si>
  <si>
    <t>CPF/CNPJ</t>
  </si>
  <si>
    <t>PROTOCOLO</t>
  </si>
  <si>
    <t>ENDEREÇO DA OBRA</t>
  </si>
  <si>
    <t>Tipo de construção</t>
  </si>
  <si>
    <t>PADRÃO CONSTRUTIVO</t>
  </si>
  <si>
    <t>NOME DO PROPRIETÁRIO / RAZÃO SOCIAL</t>
  </si>
  <si>
    <t>RESIDENCIAL</t>
  </si>
  <si>
    <r>
      <t xml:space="preserve">TIPO DE MADEIRA </t>
    </r>
    <r>
      <rPr>
        <b/>
        <sz val="8"/>
        <color theme="1"/>
        <rFont val="Calibri"/>
        <family val="2"/>
        <scheme val="minor"/>
      </rPr>
      <t>(somente madeira)</t>
    </r>
  </si>
  <si>
    <t>Alvenaria/Conteiner Residencial</t>
  </si>
  <si>
    <t>Alvenaria/Conteiner Comercial</t>
  </si>
  <si>
    <t>Telheiros</t>
  </si>
  <si>
    <t>TELHEIROS</t>
  </si>
  <si>
    <t>Metragens (m²)</t>
  </si>
  <si>
    <t>CONSTRUIR E REGULARIZAR</t>
  </si>
  <si>
    <t>SUBSTITUIR PROJETO APROVADO</t>
  </si>
  <si>
    <t>DEFIN.</t>
  </si>
  <si>
    <t>%</t>
  </si>
  <si>
    <t>VALOR</t>
  </si>
  <si>
    <t>PTS SOM.</t>
  </si>
  <si>
    <t>20 - 32</t>
  </si>
  <si>
    <t>PADRÃO</t>
  </si>
  <si>
    <t>ISSQN RESIDENCIAL</t>
  </si>
  <si>
    <t>ISSQN COMERCIAL</t>
  </si>
  <si>
    <t>ISSQN INDUSTRIAL</t>
  </si>
  <si>
    <t>ISSQN MADEIRA</t>
  </si>
  <si>
    <t>ISSQN TELHEIROS</t>
  </si>
  <si>
    <t>Calfino/Massa corrida/Conteiner</t>
  </si>
  <si>
    <t>Azulejo Comercial/Conteiner</t>
  </si>
  <si>
    <t>Cerâmica comercial/Conteiner</t>
  </si>
  <si>
    <t>Madeira semi-oca/Conteiner</t>
  </si>
  <si>
    <t>Ferro/Conteiner</t>
  </si>
  <si>
    <t>Sem rodapés/Conteiner</t>
  </si>
  <si>
    <t>Laje/Conteiner</t>
  </si>
  <si>
    <t>Pastilhas/Placas/Reboco com textura/Conteiner</t>
  </si>
  <si>
    <t>Pintura impermeável/Conteiner</t>
  </si>
  <si>
    <t>Reboco misto/Conteiner</t>
  </si>
  <si>
    <t>Fibrocimento/Conteiner</t>
  </si>
  <si>
    <t xml:space="preserve">Quantidade </t>
  </si>
  <si>
    <t>SOMA TOTAL</t>
  </si>
  <si>
    <t>*Sujeito a alterações</t>
  </si>
  <si>
    <t>DATA</t>
  </si>
  <si>
    <t>Assinatura do Proprietário</t>
  </si>
  <si>
    <t>Assinatura do Responsável Técnico</t>
  </si>
  <si>
    <t>VALORES INFORMADOS</t>
  </si>
  <si>
    <r>
      <t xml:space="preserve">RODAPÉS </t>
    </r>
    <r>
      <rPr>
        <b/>
        <sz val="8"/>
        <color theme="1"/>
        <rFont val="Calibri"/>
        <family val="2"/>
        <scheme val="minor"/>
      </rPr>
      <t>(somente residencial)</t>
    </r>
  </si>
  <si>
    <t>?</t>
  </si>
  <si>
    <t>Valores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</si>
</sst>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-&quot;R$&quot;\ * #,##0.00_-;\-&quot;R$&quot;\ * #,##0.00_-;_-&quot;R$&quot;\ * &quot;-&quot;??_-;_-@_-"/>
    <numFmt numFmtId="164" formatCode="_(&quot;R$ &quot;* #,##0.00_);_(&quot;R$ &quot;* \(#,##0.00\);_(&quot;R$ &quot;* &quot;-&quot;??_);_(@_)"/>
    <numFmt numFmtId="165" formatCode="&quot;R$&quot;\ #,##0.00"/>
    <numFmt numFmtId="166" formatCode="_-&quot;R$&quot;\ * #,##0.0000_-;\-&quot;R$&quot;\ * #,##0.0000_-;_-&quot;R$&quot;\ * &quot;-&quot;??_-;_-@_-"/>
    <numFmt numFmtId="167" formatCode="&quot;R$&quot;\ #,##0.0000"/>
  </numFmts>
  <fonts count="2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9"/>
      <color indexed="81"/>
      <name val="Segoe UI"/>
      <family val="2"/>
    </font>
    <font>
      <b/>
      <sz val="9"/>
      <color indexed="81"/>
      <name val="Segoe UI"/>
      <family val="2"/>
    </font>
    <font>
      <b/>
      <sz val="14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u/>
      <sz val="11"/>
      <name val="Calibri"/>
      <family val="2"/>
      <scheme val="minor"/>
    </font>
    <font>
      <b/>
      <sz val="11"/>
      <name val="Calibri"/>
      <family val="2"/>
      <scheme val="minor"/>
    </font>
    <font>
      <sz val="8"/>
      <color rgb="FF000000"/>
      <name val="Segoe UI"/>
      <family val="2"/>
    </font>
    <font>
      <b/>
      <sz val="8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theme="0" tint="-4.9989318521683403E-2"/>
      <name val="Calibri"/>
      <family val="2"/>
      <scheme val="minor"/>
    </font>
    <font>
      <sz val="8"/>
      <color theme="0" tint="-4.9989318521683403E-2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8"/>
      <color indexed="81"/>
      <name val="Tahoma"/>
      <family val="2"/>
    </font>
    <font>
      <b/>
      <sz val="11"/>
      <color theme="0" tint="-4.9989318521683403E-2"/>
      <name val="Calibri"/>
      <family val="2"/>
      <scheme val="minor"/>
    </font>
    <font>
      <b/>
      <sz val="10"/>
      <color theme="0"/>
      <name val="Calibri"/>
      <family val="2"/>
      <scheme val="minor"/>
    </font>
    <font>
      <i/>
      <sz val="8"/>
      <color indexed="81"/>
      <name val="Tahoma"/>
      <family val="2"/>
    </font>
    <font>
      <b/>
      <sz val="8"/>
      <color indexed="81"/>
      <name val="Tahoma"/>
      <family val="2"/>
    </font>
  </fonts>
  <fills count="13">
    <fill>
      <patternFill patternType="none"/>
    </fill>
    <fill>
      <patternFill patternType="gray125"/>
    </fill>
    <fill>
      <patternFill patternType="solid">
        <fgColor theme="3" tint="0.399975585192419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FF000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203315"/>
      </left>
      <right style="thin">
        <color rgb="FF203315"/>
      </right>
      <top style="thin">
        <color rgb="FF203315"/>
      </top>
      <bottom style="thin">
        <color rgb="FF203315"/>
      </bottom>
      <diagonal/>
    </border>
    <border>
      <left style="thin">
        <color rgb="FF203315"/>
      </left>
      <right/>
      <top style="thin">
        <color rgb="FF203315"/>
      </top>
      <bottom style="thin">
        <color rgb="FF203315"/>
      </bottom>
      <diagonal/>
    </border>
    <border>
      <left/>
      <right style="thin">
        <color rgb="FF203315"/>
      </right>
      <top style="thin">
        <color rgb="FF203315"/>
      </top>
      <bottom style="thin">
        <color rgb="FF203315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rgb="FF203315"/>
      </left>
      <right style="thin">
        <color rgb="FF203315"/>
      </right>
      <top/>
      <bottom style="thin">
        <color rgb="FF203315"/>
      </bottom>
      <diagonal/>
    </border>
    <border>
      <left/>
      <right/>
      <top style="thin">
        <color rgb="FF203315"/>
      </top>
      <bottom style="thin">
        <color rgb="FF203315"/>
      </bottom>
      <diagonal/>
    </border>
    <border>
      <left/>
      <right style="thin">
        <color rgb="FF203315"/>
      </right>
      <top/>
      <bottom style="thin">
        <color rgb="FF203315"/>
      </bottom>
      <diagonal/>
    </border>
    <border>
      <left style="thin">
        <color rgb="FF203315"/>
      </left>
      <right/>
      <top style="thin">
        <color indexed="64"/>
      </top>
      <bottom style="thin">
        <color rgb="FF203315"/>
      </bottom>
      <diagonal/>
    </border>
    <border>
      <left/>
      <right style="thin">
        <color rgb="FF203315"/>
      </right>
      <top style="thin">
        <color indexed="64"/>
      </top>
      <bottom style="thin">
        <color rgb="FF203315"/>
      </bottom>
      <diagonal/>
    </border>
  </borders>
  <cellStyleXfs count="3">
    <xf numFmtId="0" fontId="0" fillId="0" borderId="0"/>
    <xf numFmtId="44" fontId="10" fillId="0" borderId="0" applyFont="0" applyFill="0" applyBorder="0" applyAlignment="0" applyProtection="0"/>
    <xf numFmtId="0" fontId="13" fillId="0" borderId="0" applyNumberFormat="0" applyFill="0" applyBorder="0" applyAlignment="0" applyProtection="0"/>
  </cellStyleXfs>
  <cellXfs count="200">
    <xf numFmtId="0" fontId="0" fillId="0" borderId="0" xfId="0"/>
    <xf numFmtId="0" fontId="0" fillId="0" borderId="0" xfId="0" applyAlignment="1"/>
    <xf numFmtId="0" fontId="0" fillId="0" borderId="1" xfId="0" applyBorder="1"/>
    <xf numFmtId="0" fontId="0" fillId="0" borderId="0" xfId="0" applyBorder="1"/>
    <xf numFmtId="0" fontId="0" fillId="0" borderId="1" xfId="0" applyBorder="1" applyAlignment="1"/>
    <xf numFmtId="0" fontId="0" fillId="0" borderId="1" xfId="0" applyBorder="1" applyAlignment="1">
      <alignment horizontal="center"/>
    </xf>
    <xf numFmtId="0" fontId="2" fillId="0" borderId="0" xfId="0" applyFont="1"/>
    <xf numFmtId="0" fontId="2" fillId="2" borderId="0" xfId="0" applyFont="1" applyFill="1"/>
    <xf numFmtId="0" fontId="1" fillId="0" borderId="5" xfId="0" applyFont="1" applyBorder="1" applyAlignment="1">
      <alignment horizontal="center" vertical="center"/>
    </xf>
    <xf numFmtId="0" fontId="0" fillId="0" borderId="5" xfId="0" applyBorder="1" applyAlignment="1"/>
    <xf numFmtId="0" fontId="0" fillId="0" borderId="5" xfId="0" applyBorder="1" applyAlignment="1">
      <alignment horizontal="right"/>
    </xf>
    <xf numFmtId="0" fontId="1" fillId="0" borderId="5" xfId="0" applyFont="1" applyBorder="1" applyAlignment="1">
      <alignment horizontal="center"/>
    </xf>
    <xf numFmtId="9" fontId="0" fillId="0" borderId="5" xfId="0" applyNumberFormat="1" applyBorder="1" applyAlignment="1">
      <alignment horizontal="center"/>
    </xf>
    <xf numFmtId="44" fontId="0" fillId="0" borderId="5" xfId="1" applyFont="1" applyBorder="1" applyAlignment="1"/>
    <xf numFmtId="0" fontId="9" fillId="0" borderId="5" xfId="0" applyFont="1" applyFill="1" applyBorder="1" applyAlignment="1">
      <alignment horizontal="center"/>
    </xf>
    <xf numFmtId="0" fontId="9" fillId="0" borderId="7" xfId="0" applyFont="1" applyFill="1" applyBorder="1" applyAlignment="1">
      <alignment horizontal="center"/>
    </xf>
    <xf numFmtId="0" fontId="0" fillId="0" borderId="7" xfId="1" applyNumberFormat="1" applyFont="1" applyBorder="1" applyAlignment="1"/>
    <xf numFmtId="0" fontId="9" fillId="0" borderId="7" xfId="0" applyFont="1" applyFill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5" xfId="0" applyFont="1" applyBorder="1" applyAlignment="1">
      <alignment horizontal="center" vertical="center"/>
    </xf>
    <xf numFmtId="44" fontId="12" fillId="0" borderId="1" xfId="1" applyFont="1" applyBorder="1" applyAlignment="1">
      <alignment horizontal="center" vertical="center"/>
    </xf>
    <xf numFmtId="44" fontId="12" fillId="0" borderId="4" xfId="1" applyFont="1" applyBorder="1" applyAlignment="1">
      <alignment horizontal="center" vertical="center"/>
    </xf>
    <xf numFmtId="44" fontId="12" fillId="0" borderId="1" xfId="1" applyFont="1" applyBorder="1" applyAlignment="1">
      <alignment horizontal="center"/>
    </xf>
    <xf numFmtId="0" fontId="1" fillId="0" borderId="5" xfId="0" applyFont="1" applyBorder="1" applyAlignment="1">
      <alignment horizontal="center" vertical="center"/>
    </xf>
    <xf numFmtId="0" fontId="1" fillId="0" borderId="5" xfId="0" applyFont="1" applyBorder="1" applyAlignment="1">
      <alignment horizontal="center"/>
    </xf>
    <xf numFmtId="0" fontId="9" fillId="0" borderId="7" xfId="0" applyFont="1" applyFill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5" xfId="0" applyFont="1" applyBorder="1" applyAlignment="1">
      <alignment horizontal="center" vertical="center"/>
    </xf>
    <xf numFmtId="0" fontId="9" fillId="0" borderId="7" xfId="0" applyFont="1" applyFill="1" applyBorder="1" applyAlignment="1">
      <alignment horizontal="center"/>
    </xf>
    <xf numFmtId="0" fontId="0" fillId="8" borderId="0" xfId="0" applyFill="1" applyAlignment="1">
      <alignment horizontal="left" indent="45"/>
    </xf>
    <xf numFmtId="0" fontId="0" fillId="8" borderId="0" xfId="0" applyFill="1"/>
    <xf numFmtId="0" fontId="0" fillId="8" borderId="0" xfId="0" applyFill="1" applyBorder="1" applyAlignment="1"/>
    <xf numFmtId="0" fontId="0" fillId="8" borderId="0" xfId="0" applyFill="1" applyAlignment="1"/>
    <xf numFmtId="0" fontId="8" fillId="8" borderId="0" xfId="0" applyFont="1" applyFill="1" applyAlignment="1"/>
    <xf numFmtId="44" fontId="11" fillId="0" borderId="1" xfId="1" applyFont="1" applyBorder="1" applyProtection="1">
      <protection locked="0"/>
    </xf>
    <xf numFmtId="0" fontId="0" fillId="0" borderId="0" xfId="0" applyFill="1" applyAlignment="1"/>
    <xf numFmtId="0" fontId="9" fillId="0" borderId="7" xfId="0" applyFont="1" applyFill="1" applyBorder="1" applyAlignment="1">
      <alignment horizontal="center"/>
    </xf>
    <xf numFmtId="0" fontId="7" fillId="9" borderId="1" xfId="0" applyFont="1" applyFill="1" applyBorder="1" applyAlignment="1">
      <alignment vertical="center"/>
    </xf>
    <xf numFmtId="0" fontId="7" fillId="0" borderId="1" xfId="0" applyFont="1" applyFill="1" applyBorder="1" applyAlignment="1">
      <alignment vertical="center"/>
    </xf>
    <xf numFmtId="0" fontId="7" fillId="0" borderId="1" xfId="0" applyFont="1" applyBorder="1" applyAlignment="1">
      <alignment vertical="center"/>
    </xf>
    <xf numFmtId="0" fontId="7" fillId="0" borderId="1" xfId="0" applyFont="1" applyBorder="1" applyAlignment="1"/>
    <xf numFmtId="0" fontId="7" fillId="9" borderId="1" xfId="0" applyFont="1" applyFill="1" applyBorder="1" applyAlignment="1"/>
    <xf numFmtId="0" fontId="6" fillId="0" borderId="0" xfId="0" applyFont="1" applyAlignment="1">
      <alignment horizontal="left" vertical="center"/>
    </xf>
    <xf numFmtId="0" fontId="7" fillId="0" borderId="1" xfId="0" applyFont="1" applyFill="1" applyBorder="1" applyAlignment="1">
      <alignment horizontal="left" vertical="center"/>
    </xf>
    <xf numFmtId="0" fontId="7" fillId="0" borderId="1" xfId="0" applyFont="1" applyBorder="1" applyAlignment="1">
      <alignment horizontal="left" vertical="center"/>
    </xf>
    <xf numFmtId="0" fontId="6" fillId="7" borderId="1" xfId="0" applyFont="1" applyFill="1" applyBorder="1" applyAlignment="1">
      <alignment vertical="center"/>
    </xf>
    <xf numFmtId="0" fontId="7" fillId="0" borderId="10" xfId="0" applyFont="1" applyFill="1" applyBorder="1" applyAlignment="1">
      <alignment horizontal="left" vertical="center"/>
    </xf>
    <xf numFmtId="0" fontId="7" fillId="0" borderId="3" xfId="0" applyFont="1" applyFill="1" applyBorder="1" applyAlignment="1">
      <alignment vertical="center"/>
    </xf>
    <xf numFmtId="0" fontId="7" fillId="9" borderId="3" xfId="0" applyFont="1" applyFill="1" applyBorder="1" applyAlignment="1">
      <alignment vertical="center"/>
    </xf>
    <xf numFmtId="0" fontId="7" fillId="0" borderId="4" xfId="0" applyFont="1" applyFill="1" applyBorder="1" applyAlignment="1">
      <alignment vertical="center"/>
    </xf>
    <xf numFmtId="0" fontId="7" fillId="9" borderId="4" xfId="0" applyFont="1" applyFill="1" applyBorder="1" applyAlignment="1">
      <alignment vertical="center"/>
    </xf>
    <xf numFmtId="0" fontId="11" fillId="0" borderId="1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11" fillId="7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right"/>
    </xf>
    <xf numFmtId="44" fontId="0" fillId="0" borderId="1" xfId="1" applyFont="1" applyBorder="1" applyAlignment="1"/>
    <xf numFmtId="0" fontId="0" fillId="0" borderId="3" xfId="0" applyBorder="1" applyAlignment="1">
      <alignment horizontal="right"/>
    </xf>
    <xf numFmtId="44" fontId="0" fillId="0" borderId="3" xfId="1" applyFont="1" applyBorder="1" applyAlignment="1"/>
    <xf numFmtId="164" fontId="0" fillId="0" borderId="1" xfId="0" applyNumberFormat="1" applyBorder="1" applyAlignment="1"/>
    <xf numFmtId="0" fontId="9" fillId="3" borderId="12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 vertical="center"/>
    </xf>
    <xf numFmtId="44" fontId="0" fillId="0" borderId="1" xfId="1" applyFont="1" applyFill="1" applyBorder="1" applyAlignment="1"/>
    <xf numFmtId="0" fontId="1" fillId="10" borderId="1" xfId="0" applyFont="1" applyFill="1" applyBorder="1" applyAlignment="1">
      <alignment horizontal="center" vertical="center"/>
    </xf>
    <xf numFmtId="44" fontId="0" fillId="10" borderId="1" xfId="1" applyFont="1" applyFill="1" applyBorder="1" applyAlignment="1"/>
    <xf numFmtId="0" fontId="0" fillId="10" borderId="1" xfId="0" applyFill="1" applyBorder="1" applyAlignment="1"/>
    <xf numFmtId="0" fontId="0" fillId="9" borderId="1" xfId="0" applyFill="1" applyBorder="1"/>
    <xf numFmtId="0" fontId="11" fillId="0" borderId="0" xfId="0" applyFont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11" fillId="0" borderId="1" xfId="0" applyFont="1" applyBorder="1" applyAlignment="1">
      <alignment horizontal="center"/>
    </xf>
    <xf numFmtId="44" fontId="0" fillId="0" borderId="7" xfId="1" applyFont="1" applyBorder="1" applyAlignment="1"/>
    <xf numFmtId="164" fontId="0" fillId="0" borderId="3" xfId="0" applyNumberFormat="1" applyBorder="1" applyAlignment="1"/>
    <xf numFmtId="0" fontId="1" fillId="0" borderId="0" xfId="0" applyFont="1" applyFill="1" applyAlignment="1">
      <alignment horizontal="center"/>
    </xf>
    <xf numFmtId="44" fontId="0" fillId="0" borderId="6" xfId="1" applyFont="1" applyBorder="1" applyAlignment="1"/>
    <xf numFmtId="0" fontId="18" fillId="0" borderId="1" xfId="0" applyFont="1" applyBorder="1"/>
    <xf numFmtId="0" fontId="18" fillId="0" borderId="1" xfId="0" applyFont="1" applyFill="1" applyBorder="1"/>
    <xf numFmtId="0" fontId="0" fillId="0" borderId="13" xfId="0" applyBorder="1" applyAlignment="1"/>
    <xf numFmtId="9" fontId="0" fillId="0" borderId="13" xfId="0" applyNumberFormat="1" applyBorder="1" applyAlignment="1">
      <alignment horizontal="center"/>
    </xf>
    <xf numFmtId="44" fontId="0" fillId="0" borderId="13" xfId="1" applyFont="1" applyBorder="1" applyAlignment="1"/>
    <xf numFmtId="44" fontId="0" fillId="0" borderId="15" xfId="1" applyFont="1" applyBorder="1" applyAlignment="1"/>
    <xf numFmtId="0" fontId="0" fillId="0" borderId="15" xfId="1" applyNumberFormat="1" applyFont="1" applyBorder="1" applyAlignment="1"/>
    <xf numFmtId="9" fontId="0" fillId="0" borderId="1" xfId="0" applyNumberFormat="1" applyBorder="1" applyAlignment="1">
      <alignment horizontal="center"/>
    </xf>
    <xf numFmtId="0" fontId="0" fillId="0" borderId="1" xfId="1" applyNumberFormat="1" applyFont="1" applyBorder="1" applyAlignment="1"/>
    <xf numFmtId="0" fontId="9" fillId="0" borderId="1" xfId="0" applyFont="1" applyFill="1" applyBorder="1" applyAlignment="1">
      <alignment horizontal="center"/>
    </xf>
    <xf numFmtId="0" fontId="9" fillId="0" borderId="0" xfId="0" applyFont="1" applyFill="1" applyAlignment="1"/>
    <xf numFmtId="0" fontId="9" fillId="0" borderId="0" xfId="0" applyFont="1" applyFill="1" applyBorder="1" applyAlignment="1"/>
    <xf numFmtId="0" fontId="0" fillId="0" borderId="0" xfId="0" applyFill="1" applyBorder="1" applyAlignment="1"/>
    <xf numFmtId="0" fontId="1" fillId="0" borderId="1" xfId="0" applyFont="1" applyFill="1" applyBorder="1" applyAlignment="1">
      <alignment horizontal="center"/>
    </xf>
    <xf numFmtId="44" fontId="0" fillId="0" borderId="10" xfId="1" applyFont="1" applyBorder="1" applyAlignment="1"/>
    <xf numFmtId="44" fontId="0" fillId="0" borderId="11" xfId="1" applyFont="1" applyBorder="1" applyAlignment="1"/>
    <xf numFmtId="44" fontId="0" fillId="0" borderId="16" xfId="1" applyFont="1" applyBorder="1" applyAlignment="1"/>
    <xf numFmtId="44" fontId="0" fillId="0" borderId="17" xfId="1" applyFont="1" applyBorder="1" applyAlignment="1"/>
    <xf numFmtId="44" fontId="0" fillId="0" borderId="0" xfId="1" applyFont="1" applyBorder="1" applyAlignment="1"/>
    <xf numFmtId="0" fontId="9" fillId="0" borderId="0" xfId="0" applyFont="1" applyFill="1" applyBorder="1" applyAlignment="1">
      <alignment horizontal="center"/>
    </xf>
    <xf numFmtId="0" fontId="9" fillId="4" borderId="1" xfId="0" applyFont="1" applyFill="1" applyBorder="1" applyAlignment="1">
      <alignment horizontal="center"/>
    </xf>
    <xf numFmtId="0" fontId="9" fillId="5" borderId="1" xfId="0" applyFont="1" applyFill="1" applyBorder="1" applyAlignment="1">
      <alignment horizontal="center"/>
    </xf>
    <xf numFmtId="0" fontId="9" fillId="11" borderId="1" xfId="0" applyFont="1" applyFill="1" applyBorder="1" applyAlignment="1">
      <alignment horizontal="center"/>
    </xf>
    <xf numFmtId="1" fontId="1" fillId="10" borderId="1" xfId="1" applyNumberFormat="1" applyFont="1" applyFill="1" applyBorder="1" applyAlignment="1">
      <alignment horizontal="center"/>
    </xf>
    <xf numFmtId="44" fontId="0" fillId="0" borderId="0" xfId="1" applyFont="1" applyFill="1" applyBorder="1" applyAlignment="1"/>
    <xf numFmtId="44" fontId="0" fillId="0" borderId="0" xfId="1" applyFont="1" applyFill="1" applyBorder="1" applyAlignment="1">
      <alignment horizontal="center"/>
    </xf>
    <xf numFmtId="44" fontId="12" fillId="0" borderId="1" xfId="0" applyNumberFormat="1" applyFont="1" applyBorder="1"/>
    <xf numFmtId="44" fontId="12" fillId="0" borderId="1" xfId="1" applyFont="1" applyBorder="1"/>
    <xf numFmtId="44" fontId="11" fillId="0" borderId="1" xfId="0" applyNumberFormat="1" applyFont="1" applyBorder="1"/>
    <xf numFmtId="0" fontId="11" fillId="0" borderId="0" xfId="0" applyFont="1"/>
    <xf numFmtId="44" fontId="11" fillId="0" borderId="0" xfId="0" applyNumberFormat="1" applyFont="1" applyFill="1" applyBorder="1"/>
    <xf numFmtId="0" fontId="6" fillId="7" borderId="1" xfId="0" applyFont="1" applyFill="1" applyBorder="1" applyAlignment="1">
      <alignment horizontal="left" vertical="center"/>
    </xf>
    <xf numFmtId="44" fontId="0" fillId="8" borderId="0" xfId="1" applyFont="1" applyFill="1"/>
    <xf numFmtId="0" fontId="1" fillId="8" borderId="0" xfId="0" applyFont="1" applyFill="1" applyAlignment="1"/>
    <xf numFmtId="0" fontId="7" fillId="0" borderId="1" xfId="0" applyFont="1" applyBorder="1" applyAlignment="1" applyProtection="1">
      <alignment vertical="center"/>
      <protection locked="0"/>
    </xf>
    <xf numFmtId="0" fontId="11" fillId="0" borderId="1" xfId="0" applyFont="1" applyBorder="1" applyAlignment="1" applyProtection="1">
      <alignment horizontal="center" vertical="center"/>
      <protection locked="0"/>
    </xf>
    <xf numFmtId="0" fontId="11" fillId="0" borderId="1" xfId="0" applyFont="1" applyBorder="1" applyProtection="1">
      <protection locked="0"/>
    </xf>
    <xf numFmtId="0" fontId="6" fillId="8" borderId="0" xfId="0" applyFont="1" applyFill="1" applyAlignment="1">
      <alignment horizontal="left" vertical="center"/>
    </xf>
    <xf numFmtId="0" fontId="19" fillId="8" borderId="0" xfId="0" applyFont="1" applyFill="1"/>
    <xf numFmtId="0" fontId="19" fillId="8" borderId="0" xfId="0" applyFont="1" applyFill="1" applyProtection="1">
      <protection locked="0"/>
    </xf>
    <xf numFmtId="0" fontId="20" fillId="8" borderId="0" xfId="0" applyFont="1" applyFill="1" applyAlignment="1">
      <alignment horizontal="left" vertical="center"/>
    </xf>
    <xf numFmtId="0" fontId="20" fillId="8" borderId="0" xfId="0" applyFont="1" applyFill="1" applyAlignment="1" applyProtection="1">
      <alignment horizontal="left" vertical="center"/>
      <protection locked="0"/>
    </xf>
    <xf numFmtId="165" fontId="6" fillId="0" borderId="0" xfId="0" applyNumberFormat="1" applyFont="1" applyBorder="1" applyAlignment="1">
      <alignment horizontal="left" vertical="center"/>
    </xf>
    <xf numFmtId="167" fontId="6" fillId="0" borderId="0" xfId="0" applyNumberFormat="1" applyFont="1" applyBorder="1" applyAlignment="1">
      <alignment horizontal="left" vertical="center"/>
    </xf>
    <xf numFmtId="0" fontId="6" fillId="0" borderId="0" xfId="0" applyFont="1" applyBorder="1" applyAlignment="1">
      <alignment vertical="center"/>
    </xf>
    <xf numFmtId="0" fontId="23" fillId="12" borderId="0" xfId="0" applyFont="1" applyFill="1" applyAlignment="1" applyProtection="1">
      <alignment horizontal="center"/>
      <protection locked="0"/>
    </xf>
    <xf numFmtId="0" fontId="24" fillId="12" borderId="0" xfId="0" applyFont="1" applyFill="1" applyBorder="1" applyAlignment="1">
      <alignment horizontal="center" vertical="center"/>
    </xf>
    <xf numFmtId="0" fontId="21" fillId="12" borderId="0" xfId="0" applyFont="1" applyFill="1" applyAlignment="1">
      <alignment horizontal="center" vertical="center"/>
    </xf>
    <xf numFmtId="0" fontId="9" fillId="5" borderId="1" xfId="0" applyFont="1" applyFill="1" applyBorder="1" applyAlignment="1">
      <alignment horizontal="center" vertical="center"/>
    </xf>
    <xf numFmtId="0" fontId="0" fillId="8" borderId="0" xfId="0" applyFill="1" applyAlignment="1">
      <alignment horizontal="center"/>
    </xf>
    <xf numFmtId="0" fontId="15" fillId="7" borderId="1" xfId="2" applyFont="1" applyFill="1" applyBorder="1" applyAlignment="1">
      <alignment horizontal="center" vertical="center"/>
    </xf>
    <xf numFmtId="166" fontId="1" fillId="0" borderId="1" xfId="1" applyNumberFormat="1" applyFont="1" applyBorder="1" applyAlignment="1" applyProtection="1">
      <alignment horizontal="center" vertical="center"/>
      <protection locked="0"/>
    </xf>
    <xf numFmtId="0" fontId="12" fillId="0" borderId="8" xfId="0" applyFont="1" applyBorder="1" applyAlignment="1">
      <alignment horizontal="center" vertical="center" wrapText="1"/>
    </xf>
    <xf numFmtId="0" fontId="12" fillId="0" borderId="4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/>
    </xf>
    <xf numFmtId="0" fontId="15" fillId="7" borderId="1" xfId="2" applyFont="1" applyFill="1" applyBorder="1" applyAlignment="1" applyProtection="1">
      <alignment horizontal="center" vertical="center"/>
      <protection locked="0"/>
    </xf>
    <xf numFmtId="0" fontId="0" fillId="0" borderId="1" xfId="0" applyBorder="1" applyAlignment="1">
      <alignment horizontal="center" vertical="center"/>
    </xf>
    <xf numFmtId="0" fontId="12" fillId="0" borderId="3" xfId="0" applyFont="1" applyBorder="1" applyAlignment="1">
      <alignment horizontal="center" vertical="center" wrapText="1"/>
    </xf>
    <xf numFmtId="0" fontId="12" fillId="0" borderId="3" xfId="0" applyFont="1" applyBorder="1" applyAlignment="1">
      <alignment horizontal="center" vertical="center"/>
    </xf>
    <xf numFmtId="0" fontId="12" fillId="0" borderId="4" xfId="0" applyFont="1" applyBorder="1" applyAlignment="1">
      <alignment horizontal="center" vertical="center"/>
    </xf>
    <xf numFmtId="0" fontId="12" fillId="0" borderId="3" xfId="0" applyFont="1" applyFill="1" applyBorder="1" applyAlignment="1">
      <alignment horizontal="center" vertical="center" wrapText="1"/>
    </xf>
    <xf numFmtId="0" fontId="12" fillId="0" borderId="4" xfId="0" applyFont="1" applyFill="1" applyBorder="1" applyAlignment="1">
      <alignment horizontal="center" vertical="center" wrapText="1"/>
    </xf>
    <xf numFmtId="0" fontId="0" fillId="0" borderId="2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9" borderId="3" xfId="0" applyFill="1" applyBorder="1" applyAlignment="1">
      <alignment horizontal="center"/>
    </xf>
    <xf numFmtId="0" fontId="0" fillId="9" borderId="4" xfId="0" applyFill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6" fillId="7" borderId="10" xfId="0" applyFont="1" applyFill="1" applyBorder="1" applyAlignment="1">
      <alignment horizontal="center" vertical="center"/>
    </xf>
    <xf numFmtId="0" fontId="6" fillId="7" borderId="11" xfId="0" applyFont="1" applyFill="1" applyBorder="1" applyAlignment="1">
      <alignment horizontal="center" vertical="center"/>
    </xf>
    <xf numFmtId="14" fontId="7" fillId="0" borderId="10" xfId="0" applyNumberFormat="1" applyFont="1" applyBorder="1" applyAlignment="1">
      <alignment horizontal="center"/>
    </xf>
    <xf numFmtId="14" fontId="7" fillId="0" borderId="11" xfId="0" applyNumberFormat="1" applyFont="1" applyBorder="1" applyAlignment="1">
      <alignment horizontal="center"/>
    </xf>
    <xf numFmtId="0" fontId="7" fillId="0" borderId="10" xfId="0" applyFont="1" applyFill="1" applyBorder="1" applyAlignment="1">
      <alignment horizontal="left" vertical="center"/>
    </xf>
    <xf numFmtId="0" fontId="7" fillId="9" borderId="1" xfId="0" applyFont="1" applyFill="1" applyBorder="1" applyAlignment="1">
      <alignment horizontal="center" vertical="center"/>
    </xf>
    <xf numFmtId="0" fontId="7" fillId="0" borderId="1" xfId="0" applyFont="1" applyBorder="1" applyAlignment="1" applyProtection="1">
      <alignment horizontal="left" vertical="center"/>
      <protection locked="0"/>
    </xf>
    <xf numFmtId="0" fontId="6" fillId="7" borderId="1" xfId="0" applyFont="1" applyFill="1" applyBorder="1" applyAlignment="1">
      <alignment horizontal="left" vertical="center"/>
    </xf>
    <xf numFmtId="0" fontId="7" fillId="0" borderId="1" xfId="0" applyFont="1" applyBorder="1" applyAlignment="1" applyProtection="1">
      <alignment horizontal="center" vertical="center"/>
      <protection locked="0"/>
    </xf>
    <xf numFmtId="0" fontId="6" fillId="7" borderId="1" xfId="0" applyFont="1" applyFill="1" applyBorder="1" applyAlignment="1">
      <alignment horizontal="center" vertical="center"/>
    </xf>
    <xf numFmtId="0" fontId="0" fillId="0" borderId="1" xfId="0" applyBorder="1" applyAlignment="1" applyProtection="1">
      <alignment horizontal="center"/>
    </xf>
    <xf numFmtId="0" fontId="9" fillId="11" borderId="1" xfId="0" applyFont="1" applyFill="1" applyBorder="1" applyAlignment="1">
      <alignment horizontal="center"/>
    </xf>
    <xf numFmtId="1" fontId="0" fillId="0" borderId="1" xfId="1" applyNumberFormat="1" applyFont="1" applyBorder="1" applyAlignment="1">
      <alignment horizontal="center" vertical="center"/>
    </xf>
    <xf numFmtId="0" fontId="9" fillId="0" borderId="1" xfId="0" applyFont="1" applyFill="1" applyBorder="1" applyAlignment="1">
      <alignment horizontal="center"/>
    </xf>
    <xf numFmtId="0" fontId="0" fillId="0" borderId="0" xfId="0" applyAlignment="1">
      <alignment horizontal="center"/>
    </xf>
    <xf numFmtId="44" fontId="0" fillId="0" borderId="0" xfId="1" applyFont="1" applyAlignment="1">
      <alignment horizontal="center"/>
    </xf>
    <xf numFmtId="0" fontId="9" fillId="0" borderId="6" xfId="0" applyFont="1" applyFill="1" applyBorder="1" applyAlignment="1">
      <alignment horizontal="center"/>
    </xf>
    <xf numFmtId="0" fontId="9" fillId="0" borderId="7" xfId="0" applyFont="1" applyFill="1" applyBorder="1" applyAlignment="1">
      <alignment horizontal="center"/>
    </xf>
    <xf numFmtId="0" fontId="9" fillId="6" borderId="6" xfId="0" applyFont="1" applyFill="1" applyBorder="1" applyAlignment="1">
      <alignment horizontal="center"/>
    </xf>
    <xf numFmtId="0" fontId="9" fillId="6" borderId="14" xfId="0" applyFont="1" applyFill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9" fillId="3" borderId="10" xfId="0" applyFont="1" applyFill="1" applyBorder="1" applyAlignment="1">
      <alignment horizontal="center"/>
    </xf>
    <xf numFmtId="0" fontId="9" fillId="3" borderId="12" xfId="0" applyFont="1" applyFill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9" fillId="0" borderId="12" xfId="0" applyFont="1" applyFill="1" applyBorder="1" applyAlignment="1">
      <alignment horizontal="center"/>
    </xf>
    <xf numFmtId="0" fontId="9" fillId="0" borderId="11" xfId="0" applyFont="1" applyFill="1" applyBorder="1" applyAlignment="1">
      <alignment horizontal="center"/>
    </xf>
    <xf numFmtId="0" fontId="9" fillId="4" borderId="10" xfId="0" applyFont="1" applyFill="1" applyBorder="1" applyAlignment="1">
      <alignment horizontal="center"/>
    </xf>
    <xf numFmtId="0" fontId="9" fillId="4" borderId="12" xfId="0" applyFont="1" applyFill="1" applyBorder="1" applyAlignment="1">
      <alignment horizontal="center"/>
    </xf>
    <xf numFmtId="0" fontId="9" fillId="4" borderId="11" xfId="0" applyFont="1" applyFill="1" applyBorder="1" applyAlignment="1">
      <alignment horizontal="center"/>
    </xf>
    <xf numFmtId="0" fontId="9" fillId="5" borderId="10" xfId="0" applyFont="1" applyFill="1" applyBorder="1" applyAlignment="1">
      <alignment horizontal="center"/>
    </xf>
    <xf numFmtId="0" fontId="9" fillId="5" borderId="12" xfId="0" applyFont="1" applyFill="1" applyBorder="1" applyAlignment="1">
      <alignment horizontal="center"/>
    </xf>
    <xf numFmtId="0" fontId="9" fillId="5" borderId="11" xfId="0" applyFont="1" applyFill="1" applyBorder="1" applyAlignment="1">
      <alignment horizontal="center"/>
    </xf>
    <xf numFmtId="0" fontId="0" fillId="0" borderId="3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9" fillId="0" borderId="10" xfId="0" applyFont="1" applyFill="1" applyBorder="1" applyAlignment="1">
      <alignment horizontal="center"/>
    </xf>
    <xf numFmtId="0" fontId="9" fillId="0" borderId="9" xfId="0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1" fontId="0" fillId="0" borderId="3" xfId="1" applyNumberFormat="1" applyFont="1" applyBorder="1" applyAlignment="1">
      <alignment horizontal="center" vertical="center"/>
    </xf>
    <xf numFmtId="1" fontId="0" fillId="0" borderId="8" xfId="1" applyNumberFormat="1" applyFont="1" applyBorder="1" applyAlignment="1">
      <alignment horizontal="center" vertical="center"/>
    </xf>
    <xf numFmtId="1" fontId="0" fillId="0" borderId="4" xfId="1" applyNumberFormat="1" applyFont="1" applyBorder="1" applyAlignment="1">
      <alignment horizontal="center" vertical="center"/>
    </xf>
    <xf numFmtId="0" fontId="0" fillId="0" borderId="5" xfId="0" applyBorder="1" applyAlignment="1">
      <alignment horizontal="center"/>
    </xf>
    <xf numFmtId="44" fontId="0" fillId="0" borderId="5" xfId="0" applyNumberFormat="1" applyBorder="1" applyAlignment="1">
      <alignment horizontal="center"/>
    </xf>
    <xf numFmtId="164" fontId="0" fillId="0" borderId="5" xfId="0" applyNumberFormat="1" applyBorder="1" applyAlignment="1">
      <alignment horizontal="center"/>
    </xf>
    <xf numFmtId="0" fontId="1" fillId="0" borderId="5" xfId="0" applyFont="1" applyBorder="1" applyAlignment="1">
      <alignment horizontal="center"/>
    </xf>
    <xf numFmtId="44" fontId="0" fillId="0" borderId="5" xfId="1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44" fontId="5" fillId="0" borderId="5" xfId="1" applyFont="1" applyBorder="1" applyAlignment="1">
      <alignment horizontal="center"/>
    </xf>
    <xf numFmtId="0" fontId="9" fillId="3" borderId="5" xfId="0" applyFont="1" applyFill="1" applyBorder="1" applyAlignment="1">
      <alignment horizontal="center"/>
    </xf>
    <xf numFmtId="0" fontId="1" fillId="0" borderId="5" xfId="0" applyFont="1" applyBorder="1" applyAlignment="1">
      <alignment horizontal="center" vertical="center"/>
    </xf>
    <xf numFmtId="0" fontId="9" fillId="4" borderId="5" xfId="0" applyFont="1" applyFill="1" applyBorder="1" applyAlignment="1">
      <alignment horizontal="center"/>
    </xf>
    <xf numFmtId="0" fontId="9" fillId="5" borderId="5" xfId="0" applyFont="1" applyFill="1" applyBorder="1" applyAlignment="1">
      <alignment horizontal="center"/>
    </xf>
    <xf numFmtId="0" fontId="9" fillId="6" borderId="5" xfId="0" applyFont="1" applyFill="1" applyBorder="1" applyAlignment="1">
      <alignment horizontal="center"/>
    </xf>
    <xf numFmtId="44" fontId="0" fillId="0" borderId="6" xfId="1" applyFont="1" applyBorder="1" applyAlignment="1">
      <alignment horizontal="center"/>
    </xf>
    <xf numFmtId="44" fontId="0" fillId="0" borderId="7" xfId="1" applyFont="1" applyBorder="1" applyAlignment="1">
      <alignment horizontal="center"/>
    </xf>
    <xf numFmtId="0" fontId="0" fillId="0" borderId="1" xfId="0" applyBorder="1" applyAlignment="1">
      <alignment horizontal="center"/>
    </xf>
  </cellXfs>
  <cellStyles count="3">
    <cellStyle name="Hiperlink" xfId="2" builtinId="8"/>
    <cellStyle name="Moeda" xfId="1" builtinId="4"/>
    <cellStyle name="Normal" xfId="0" builtinId="0"/>
  </cellStyles>
  <dxfs count="0"/>
  <tableStyles count="0" defaultTableStyle="TableStyleMedium2" defaultPivotStyle="PivotStyleLight16"/>
  <colors>
    <mruColors>
      <color rgb="FFCD1305"/>
      <color rgb="FFA29E00"/>
      <color rgb="FF203315"/>
      <color rgb="FFFB544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ctrlProps/ctrlProp1.xml><?xml version="1.0" encoding="utf-8"?>
<formControlPr xmlns="http://schemas.microsoft.com/office/spreadsheetml/2009/9/main" objectType="Drop" dropStyle="combo" dx="16" fmlaLink="'Calc. Resid.'!$A$6" fmlaRange="'Calc. Resid.'!$A$2:$A$5" noThreeD="1" sel="4" val="0"/>
</file>

<file path=xl/ctrlProps/ctrlProp10.xml><?xml version="1.0" encoding="utf-8"?>
<formControlPr xmlns="http://schemas.microsoft.com/office/spreadsheetml/2009/9/main" objectType="Drop" dropStyle="combo" dx="16" fmlaLink="'Calc. Resid.'!$J$6" fmlaRange="'Calc. Resid.'!$J$2:$J$5" noThreeD="1" sel="4" val="0"/>
</file>

<file path=xl/ctrlProps/ctrlProp11.xml><?xml version="1.0" encoding="utf-8"?>
<formControlPr xmlns="http://schemas.microsoft.com/office/spreadsheetml/2009/9/main" objectType="Drop" dropStyle="combo" dx="16" fmlaLink="'Calc. Com.'!$E$6" fmlaRange="'Calc. Com.'!$E$2:$E$5" noThreeD="1" sel="4" val="0"/>
</file>

<file path=xl/ctrlProps/ctrlProp12.xml><?xml version="1.0" encoding="utf-8"?>
<formControlPr xmlns="http://schemas.microsoft.com/office/spreadsheetml/2009/9/main" objectType="Drop" dropStyle="combo" dx="16" fmlaLink="'Calc. Pav.'!$F$6" fmlaRange="'Calc. Pav.'!$F$2:$F$4" noThreeD="1" sel="3" val="0"/>
</file>

<file path=xl/ctrlProps/ctrlProp13.xml><?xml version="1.0" encoding="utf-8"?>
<formControlPr xmlns="http://schemas.microsoft.com/office/spreadsheetml/2009/9/main" objectType="Drop" dropStyle="combo" dx="16" fmlaLink="'Calc. Resid.'!$L$6" fmlaRange="'Calc. Resid.'!$L$2:$L$5" noThreeD="1" sel="4" val="0"/>
</file>

<file path=xl/ctrlProps/ctrlProp14.xml><?xml version="1.0" encoding="utf-8"?>
<formControlPr xmlns="http://schemas.microsoft.com/office/spreadsheetml/2009/9/main" objectType="Drop" dropStyle="combo" dx="16" fmlaLink="'Calc. Resid.'!$N$6" fmlaRange="'Calc. Resid.'!$N$2:$N$5" noThreeD="1" sel="4" val="0"/>
</file>

<file path=xl/ctrlProps/ctrlProp15.xml><?xml version="1.0" encoding="utf-8"?>
<formControlPr xmlns="http://schemas.microsoft.com/office/spreadsheetml/2009/9/main" objectType="Drop" dropStyle="combo" dx="16" fmlaLink="'Calc. Com.'!$F$6" fmlaRange="'Calc. Com.'!$F$2:$F$5" noThreeD="1" sel="4" val="0"/>
</file>

<file path=xl/ctrlProps/ctrlProp16.xml><?xml version="1.0" encoding="utf-8"?>
<formControlPr xmlns="http://schemas.microsoft.com/office/spreadsheetml/2009/9/main" objectType="Drop" dropStyle="combo" dx="16" fmlaLink="'Calc. Resid.'!$E$6" fmlaRange="'Calc. Resid.'!$E$2:$E$5" noThreeD="1" sel="4" val="0"/>
</file>

<file path=xl/ctrlProps/ctrlProp17.xml><?xml version="1.0" encoding="utf-8"?>
<formControlPr xmlns="http://schemas.microsoft.com/office/spreadsheetml/2009/9/main" objectType="Drop" dropStyle="combo" dx="16" fmlaLink="'Calc. Resid.'!$P$6" fmlaRange="'Calc. Resid.'!$P$2:$P$5" noThreeD="1" sel="4" val="0"/>
</file>

<file path=xl/ctrlProps/ctrlProp18.xml><?xml version="1.0" encoding="utf-8"?>
<formControlPr xmlns="http://schemas.microsoft.com/office/spreadsheetml/2009/9/main" objectType="Drop" dropStyle="combo" dx="16" fmlaLink="'Calc. Com.'!$G$6" fmlaRange="'Calc. Com.'!$G$2:$G$5" noThreeD="1" sel="4" val="0"/>
</file>

<file path=xl/ctrlProps/ctrlProp19.xml><?xml version="1.0" encoding="utf-8"?>
<formControlPr xmlns="http://schemas.microsoft.com/office/spreadsheetml/2009/9/main" objectType="Drop" dropStyle="combo" dx="16" fmlaLink="'Calc. Resid.'!$R$6" fmlaRange="'Calc. Resid.'!$R$2:$R$5" noThreeD="1" sel="4" val="0"/>
</file>

<file path=xl/ctrlProps/ctrlProp2.xml><?xml version="1.0" encoding="utf-8"?>
<formControlPr xmlns="http://schemas.microsoft.com/office/spreadsheetml/2009/9/main" objectType="Drop" dropStyle="combo" dx="16" fmlaLink="'Calc. Com.'!$A$6" fmlaRange="'Calc. Com.'!$A$2:$A$5" noThreeD="1" sel="4" val="0"/>
</file>

<file path=xl/ctrlProps/ctrlProp20.xml><?xml version="1.0" encoding="utf-8"?>
<formControlPr xmlns="http://schemas.microsoft.com/office/spreadsheetml/2009/9/main" objectType="Drop" dropStyle="combo" dx="16" fmlaLink="'Calc. Com.'!$H$6" fmlaRange="'Calc. Com.'!$H$2:$H$5" noThreeD="1" sel="4" val="0"/>
</file>

<file path=xl/ctrlProps/ctrlProp21.xml><?xml version="1.0" encoding="utf-8"?>
<formControlPr xmlns="http://schemas.microsoft.com/office/spreadsheetml/2009/9/main" objectType="Drop" dropStyle="combo" dx="16" fmlaLink="'Calc. Pav.'!$H$6" fmlaRange="'Calc. Pav.'!$H$2:$H$4" noThreeD="1" sel="3" val="0"/>
</file>

<file path=xl/ctrlProps/ctrlProp22.xml><?xml version="1.0" encoding="utf-8"?>
<formControlPr xmlns="http://schemas.microsoft.com/office/spreadsheetml/2009/9/main" objectType="Drop" dropStyle="combo" dx="16" fmlaLink="'Calc. Resid.'!V$6" fmlaRange="'Calc. Resid.'!$V$2:$V$5" noThreeD="1" sel="4" val="0"/>
</file>

<file path=xl/ctrlProps/ctrlProp23.xml><?xml version="1.0" encoding="utf-8"?>
<formControlPr xmlns="http://schemas.microsoft.com/office/spreadsheetml/2009/9/main" objectType="Drop" dropStyle="combo" dx="16" fmlaLink="'Calc. Com.'!$J$6" fmlaRange="'Calc. Com.'!$J$2:$J$5" noThreeD="1" sel="4" val="0"/>
</file>

<file path=xl/ctrlProps/ctrlProp24.xml><?xml version="1.0" encoding="utf-8"?>
<formControlPr xmlns="http://schemas.microsoft.com/office/spreadsheetml/2009/9/main" objectType="Drop" dropStyle="combo" dx="16" fmlaLink="'Calc. Resid.'!X$6" fmlaRange="'Calc. Resid.'!$X$2:$X$5" noThreeD="1" sel="4" val="0"/>
</file>

<file path=xl/ctrlProps/ctrlProp25.xml><?xml version="1.0" encoding="utf-8"?>
<formControlPr xmlns="http://schemas.microsoft.com/office/spreadsheetml/2009/9/main" objectType="Drop" dropStyle="combo" dx="16" fmlaLink="'Calc. Com.'!$K$6" fmlaRange="'Calc. Com.'!$K$2:$K$5" noThreeD="1" sel="4" val="0"/>
</file>

<file path=xl/ctrlProps/ctrlProp26.xml><?xml version="1.0" encoding="utf-8"?>
<formControlPr xmlns="http://schemas.microsoft.com/office/spreadsheetml/2009/9/main" objectType="Drop" dropStyle="combo" dx="16" fmlaLink="'Calc. Pav.'!$A$6" fmlaRange="'Calc. Pav.'!$A$2:$A$4" noThreeD="1" sel="3" val="0"/>
</file>

<file path=xl/ctrlProps/ctrlProp27.xml><?xml version="1.0" encoding="utf-8"?>
<formControlPr xmlns="http://schemas.microsoft.com/office/spreadsheetml/2009/9/main" objectType="Drop" dropStyle="combo" dx="16" fmlaLink="'Calc. Pav.'!$B$6" fmlaRange="'Calc. Pav.'!$B$2:$B$4" noThreeD="1" sel="3" val="0"/>
</file>

<file path=xl/ctrlProps/ctrlProp28.xml><?xml version="1.0" encoding="utf-8"?>
<formControlPr xmlns="http://schemas.microsoft.com/office/spreadsheetml/2009/9/main" objectType="Drop" dropStyle="combo" dx="16" fmlaLink="'Calc. Pav.'!$D$6" fmlaRange="'Calc. Pav.'!$D$2:$D$4" noThreeD="1" sel="3" val="0"/>
</file>

<file path=xl/ctrlProps/ctrlProp29.xml><?xml version="1.0" encoding="utf-8"?>
<formControlPr xmlns="http://schemas.microsoft.com/office/spreadsheetml/2009/9/main" objectType="Drop" dropStyle="combo" dx="16" fmlaLink="'Calc. Pav.'!$E$6" fmlaRange="'Calc. Pav.'!$E$2:$E$4" noThreeD="1" sel="3" val="0"/>
</file>

<file path=xl/ctrlProps/ctrlProp3.xml><?xml version="1.0" encoding="utf-8"?>
<formControlPr xmlns="http://schemas.microsoft.com/office/spreadsheetml/2009/9/main" objectType="Drop" dropStyle="combo" dx="16" fmlaLink="'Calc. Resid.'!$T$6" fmlaRange="'Calc. Resid.'!$T$2:$T$5" noThreeD="1" sel="4" val="0"/>
</file>

<file path=xl/ctrlProps/ctrlProp30.xml><?xml version="1.0" encoding="utf-8"?>
<formControlPr xmlns="http://schemas.microsoft.com/office/spreadsheetml/2009/9/main" objectType="Drop" dropStyle="combo" dx="16" fmlaLink="'Calc. Pav.'!$G$6" fmlaRange="'Calc. Pav.'!$G$2:$G$4" noThreeD="1" sel="3" val="0"/>
</file>

<file path=xl/ctrlProps/ctrlProp31.xml><?xml version="1.0" encoding="utf-8"?>
<formControlPr xmlns="http://schemas.microsoft.com/office/spreadsheetml/2009/9/main" objectType="Drop" dropStyle="combo" dx="16" fmlaLink="'Calc. Pav.'!$I$6" fmlaRange="'Calc. Pav.'!$I$2:$I$4" noThreeD="1" sel="3" val="0"/>
</file>

<file path=xl/ctrlProps/ctrlProp32.xml><?xml version="1.0" encoding="utf-8"?>
<formControlPr xmlns="http://schemas.microsoft.com/office/spreadsheetml/2009/9/main" objectType="Drop" dropStyle="combo" dx="16" fmlaLink="'Calc. Com.'!$C$6" fmlaRange="'Calc. Com.'!$C$2:$C$5" noThreeD="1" sel="4" val="0"/>
</file>

<file path=xl/ctrlProps/ctrlProp33.xml><?xml version="1.0" encoding="utf-8"?>
<formControlPr xmlns="http://schemas.microsoft.com/office/spreadsheetml/2009/9/main" objectType="Drop" dropStyle="combo" dx="16" fmlaLink="'Calc. Resid.'!$C$6" fmlaRange="'Calc. Resid.'!$C$2:$C$5" noThreeD="1" sel="4" val="0"/>
</file>

<file path=xl/ctrlProps/ctrlProp34.xml><?xml version="1.0" encoding="utf-8"?>
<formControlPr xmlns="http://schemas.microsoft.com/office/spreadsheetml/2009/9/main" objectType="Radio" firstButton="1" fmlaLink="$I$14" lockText="1" noThreeD="1"/>
</file>

<file path=xl/ctrlProps/ctrlProp35.xml><?xml version="1.0" encoding="utf-8"?>
<formControlPr xmlns="http://schemas.microsoft.com/office/spreadsheetml/2009/9/main" objectType="Radio" checked="Checked" lockText="1" noThreeD="1"/>
</file>

<file path=xl/ctrlProps/ctrlProp36.xml><?xml version="1.0" encoding="utf-8"?>
<formControlPr xmlns="http://schemas.microsoft.com/office/spreadsheetml/2009/9/main" objectType="Drop" dropStyle="combo" dx="16" fmlaLink="$L$9" fmlaRange="$J$9:$J$11" noThreeD="1" sel="3" val="0"/>
</file>

<file path=xl/ctrlProps/ctrlProp37.xml><?xml version="1.0" encoding="utf-8"?>
<formControlPr xmlns="http://schemas.microsoft.com/office/spreadsheetml/2009/9/main" objectType="Drop" dropStyle="combo" dx="16" fmlaLink="$J$20" fmlaRange="$J$16:$J$18" noThreeD="1" sel="3" val="0"/>
</file>

<file path=xl/ctrlProps/ctrlProp38.xml><?xml version="1.0" encoding="utf-8"?>
<formControlPr xmlns="http://schemas.microsoft.com/office/spreadsheetml/2009/9/main" objectType="Drop" dropStyle="combo" dx="15" fmlaLink="$I$3" fmlaRange="$J$3:$J$7" noThreeD="1" sel="5" val="0"/>
</file>

<file path=xl/ctrlProps/ctrlProp4.xml><?xml version="1.0" encoding="utf-8"?>
<formControlPr xmlns="http://schemas.microsoft.com/office/spreadsheetml/2009/9/main" objectType="Drop" dropStyle="combo" dx="16" fmlaLink="'Calc. Com.'!$I$6" fmlaRange="'Calc. Com.'!$I$2:$I$5" noThreeD="1" sel="4" val="0"/>
</file>

<file path=xl/ctrlProps/ctrlProp5.xml><?xml version="1.0" encoding="utf-8"?>
<formControlPr xmlns="http://schemas.microsoft.com/office/spreadsheetml/2009/9/main" objectType="Drop" dropStyle="combo" dx="16" fmlaLink="'Calc. Pav.'!$C$6" fmlaRange="'Calc. Pav.'!$C$2:$C$4" noThreeD="1" sel="3" val="0"/>
</file>

<file path=xl/ctrlProps/ctrlProp6.xml><?xml version="1.0" encoding="utf-8"?>
<formControlPr xmlns="http://schemas.microsoft.com/office/spreadsheetml/2009/9/main" objectType="Drop" dropStyle="combo" dx="16" fmlaLink="'Calc. Resid.'!$G$6" fmlaRange="'Calc. Resid.'!$G$2:$G$5" noThreeD="1" sel="1" val="0"/>
</file>

<file path=xl/ctrlProps/ctrlProp7.xml><?xml version="1.0" encoding="utf-8"?>
<formControlPr xmlns="http://schemas.microsoft.com/office/spreadsheetml/2009/9/main" objectType="Drop" dropStyle="combo" dx="16" fmlaLink="'Calc. Resid.'!$H$6" fmlaRange="'Calc. Resid.'!$H$2:$H$5" noThreeD="1" sel="4" val="0"/>
</file>

<file path=xl/ctrlProps/ctrlProp8.xml><?xml version="1.0" encoding="utf-8"?>
<formControlPr xmlns="http://schemas.microsoft.com/office/spreadsheetml/2009/9/main" objectType="Drop" dropStyle="combo" dx="16" fmlaLink="'Calc. Com.'!$D$6" fmlaRange="'Calc. Com.'!$D$2:$D$5" noThreeD="1" sel="4" val="0"/>
</file>

<file path=xl/ctrlProps/ctrlProp9.xml><?xml version="1.0" encoding="utf-8"?>
<formControlPr xmlns="http://schemas.microsoft.com/office/spreadsheetml/2009/9/main" objectType="Drop" dropStyle="combo" dx="16" fmlaLink="'Calc. Com.'!$B$6" fmlaRange="'Calc. Com.'!$B$2:$B$5" noThreeD="1" sel="4" val="0"/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hyperlink" Target="#Memorial!A1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hyperlink" Target="#HOME!A1"/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361950</xdr:colOff>
      <xdr:row>1</xdr:row>
      <xdr:rowOff>19050</xdr:rowOff>
    </xdr:from>
    <xdr:to>
      <xdr:col>4</xdr:col>
      <xdr:colOff>1104900</xdr:colOff>
      <xdr:row>5</xdr:row>
      <xdr:rowOff>171450</xdr:rowOff>
    </xdr:to>
    <xdr:grpSp>
      <xdr:nvGrpSpPr>
        <xdr:cNvPr id="10" name="Grupo 9"/>
        <xdr:cNvGrpSpPr/>
      </xdr:nvGrpSpPr>
      <xdr:grpSpPr>
        <a:xfrm>
          <a:off x="457200" y="209550"/>
          <a:ext cx="3429000" cy="914400"/>
          <a:chOff x="76200" y="66675"/>
          <a:chExt cx="3429000" cy="914400"/>
        </a:xfrm>
      </xdr:grpSpPr>
      <xdr:pic>
        <xdr:nvPicPr>
          <xdr:cNvPr id="3" name="Imagem 2">
            <a:extLst>
              <a:ext uri="{FF2B5EF4-FFF2-40B4-BE49-F238E27FC236}">
                <a16:creationId xmlns:a16="http://schemas.microsoft.com/office/drawing/2014/main" xmlns="" id="{00000000-0008-0000-0000-00000300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76200" y="66675"/>
            <a:ext cx="951074" cy="914400"/>
          </a:xfrm>
          <a:prstGeom prst="rect">
            <a:avLst/>
          </a:prstGeom>
        </xdr:spPr>
      </xdr:pic>
      <xdr:sp macro="" textlink="">
        <xdr:nvSpPr>
          <xdr:cNvPr id="2" name="CaixaDeTexto 1"/>
          <xdr:cNvSpPr txBox="1"/>
        </xdr:nvSpPr>
        <xdr:spPr>
          <a:xfrm>
            <a:off x="1114425" y="114301"/>
            <a:ext cx="2390775" cy="819150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lang="pt-BR" sz="1100" b="1"/>
              <a:t>Prefeitura</a:t>
            </a:r>
            <a:r>
              <a:rPr lang="pt-BR" sz="1100" b="1" baseline="0"/>
              <a:t> Municipal de Campo Bom</a:t>
            </a:r>
          </a:p>
          <a:p>
            <a:r>
              <a:rPr lang="pt-BR" sz="1100" b="1" baseline="0"/>
              <a:t>Estado do Rio Grande do Sul</a:t>
            </a:r>
          </a:p>
          <a:p>
            <a:r>
              <a:rPr lang="pt-BR" sz="1100" b="1" baseline="0"/>
              <a:t>Secretaria de Finanças</a:t>
            </a:r>
          </a:p>
          <a:p>
            <a:r>
              <a:rPr lang="pt-BR" sz="1100" b="1" baseline="0"/>
              <a:t>Decreto Municipal n° 6.545/2018</a:t>
            </a:r>
            <a:endParaRPr lang="pt-BR" sz="1100" b="1"/>
          </a:p>
        </xdr:txBody>
      </xdr:sp>
    </xdr:grpSp>
    <xdr:clientData/>
  </xdr:twoCellAnchor>
  <xdr:twoCellAnchor>
    <xdr:from>
      <xdr:col>4</xdr:col>
      <xdr:colOff>0</xdr:colOff>
      <xdr:row>20</xdr:row>
      <xdr:rowOff>0</xdr:rowOff>
    </xdr:from>
    <xdr:to>
      <xdr:col>5</xdr:col>
      <xdr:colOff>0</xdr:colOff>
      <xdr:row>21</xdr:row>
      <xdr:rowOff>95250</xdr:rowOff>
    </xdr:to>
    <xdr:sp macro="" textlink="">
      <xdr:nvSpPr>
        <xdr:cNvPr id="4" name="Retângulo 3">
          <a:hlinkClick xmlns:r="http://schemas.openxmlformats.org/officeDocument/2006/relationships" r:id="rId2"/>
        </xdr:cNvPr>
        <xdr:cNvSpPr/>
      </xdr:nvSpPr>
      <xdr:spPr>
        <a:xfrm>
          <a:off x="2784231" y="3883269"/>
          <a:ext cx="1524000" cy="285750"/>
        </a:xfrm>
        <a:prstGeom prst="rect">
          <a:avLst/>
        </a:prstGeom>
      </xdr:spPr>
      <xdr:style>
        <a:lnRef idx="1">
          <a:schemeClr val="accent6"/>
        </a:lnRef>
        <a:fillRef idx="2">
          <a:schemeClr val="accent6"/>
        </a:fillRef>
        <a:effectRef idx="1">
          <a:schemeClr val="accent6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pt-BR" sz="1100" b="1"/>
            <a:t>Preencher</a:t>
          </a:r>
          <a:r>
            <a:rPr lang="pt-BR" sz="1100" b="1" baseline="0"/>
            <a:t> Memorial</a:t>
          </a:r>
          <a:endParaRPr lang="pt-BR" sz="1100" b="1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8</xdr:row>
          <xdr:rowOff>0</xdr:rowOff>
        </xdr:from>
        <xdr:to>
          <xdr:col>3</xdr:col>
          <xdr:colOff>0</xdr:colOff>
          <xdr:row>9</xdr:row>
          <xdr:rowOff>0</xdr:rowOff>
        </xdr:to>
        <xdr:sp macro="" textlink="">
          <xdr:nvSpPr>
            <xdr:cNvPr id="36865" name="Drop Down 1" hidden="1">
              <a:extLst>
                <a:ext uri="{63B3BB69-23CF-44E3-9099-C40C66FF867C}">
                  <a14:compatExt spid="_x0000_s3686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18</xdr:row>
          <xdr:rowOff>0</xdr:rowOff>
        </xdr:from>
        <xdr:to>
          <xdr:col>3</xdr:col>
          <xdr:colOff>0</xdr:colOff>
          <xdr:row>19</xdr:row>
          <xdr:rowOff>0</xdr:rowOff>
        </xdr:to>
        <xdr:sp macro="" textlink="">
          <xdr:nvSpPr>
            <xdr:cNvPr id="36867" name="Drop Down 3" hidden="1">
              <a:extLst>
                <a:ext uri="{63B3BB69-23CF-44E3-9099-C40C66FF867C}">
                  <a14:compatExt spid="_x0000_s3686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11</xdr:row>
          <xdr:rowOff>0</xdr:rowOff>
        </xdr:from>
        <xdr:to>
          <xdr:col>3</xdr:col>
          <xdr:colOff>0</xdr:colOff>
          <xdr:row>12</xdr:row>
          <xdr:rowOff>0</xdr:rowOff>
        </xdr:to>
        <xdr:sp macro="" textlink="">
          <xdr:nvSpPr>
            <xdr:cNvPr id="36874" name="Drop Down 10" hidden="1">
              <a:extLst>
                <a:ext uri="{63B3BB69-23CF-44E3-9099-C40C66FF867C}">
                  <a14:compatExt spid="_x0000_s3687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12</xdr:row>
          <xdr:rowOff>0</xdr:rowOff>
        </xdr:from>
        <xdr:to>
          <xdr:col>3</xdr:col>
          <xdr:colOff>0</xdr:colOff>
          <xdr:row>13</xdr:row>
          <xdr:rowOff>0</xdr:rowOff>
        </xdr:to>
        <xdr:sp macro="" textlink="">
          <xdr:nvSpPr>
            <xdr:cNvPr id="36876" name="Drop Down 12" hidden="1">
              <a:extLst>
                <a:ext uri="{63B3BB69-23CF-44E3-9099-C40C66FF867C}">
                  <a14:compatExt spid="_x0000_s3687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13</xdr:row>
          <xdr:rowOff>0</xdr:rowOff>
        </xdr:from>
        <xdr:to>
          <xdr:col>3</xdr:col>
          <xdr:colOff>0</xdr:colOff>
          <xdr:row>14</xdr:row>
          <xdr:rowOff>0</xdr:rowOff>
        </xdr:to>
        <xdr:sp macro="" textlink="">
          <xdr:nvSpPr>
            <xdr:cNvPr id="36883" name="Drop Down 19" hidden="1">
              <a:extLst>
                <a:ext uri="{63B3BB69-23CF-44E3-9099-C40C66FF867C}">
                  <a14:compatExt spid="_x0000_s3688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14</xdr:row>
          <xdr:rowOff>0</xdr:rowOff>
        </xdr:from>
        <xdr:to>
          <xdr:col>3</xdr:col>
          <xdr:colOff>0</xdr:colOff>
          <xdr:row>15</xdr:row>
          <xdr:rowOff>0</xdr:rowOff>
        </xdr:to>
        <xdr:sp macro="" textlink="">
          <xdr:nvSpPr>
            <xdr:cNvPr id="36886" name="Drop Down 22" hidden="1">
              <a:extLst>
                <a:ext uri="{63B3BB69-23CF-44E3-9099-C40C66FF867C}">
                  <a14:compatExt spid="_x0000_s3688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15</xdr:row>
          <xdr:rowOff>0</xdr:rowOff>
        </xdr:from>
        <xdr:to>
          <xdr:col>3</xdr:col>
          <xdr:colOff>0</xdr:colOff>
          <xdr:row>16</xdr:row>
          <xdr:rowOff>0</xdr:rowOff>
        </xdr:to>
        <xdr:sp macro="" textlink="">
          <xdr:nvSpPr>
            <xdr:cNvPr id="36887" name="Drop Down 23" hidden="1">
              <a:extLst>
                <a:ext uri="{63B3BB69-23CF-44E3-9099-C40C66FF867C}">
                  <a14:compatExt spid="_x0000_s3688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10</xdr:row>
          <xdr:rowOff>0</xdr:rowOff>
        </xdr:from>
        <xdr:to>
          <xdr:col>3</xdr:col>
          <xdr:colOff>0</xdr:colOff>
          <xdr:row>11</xdr:row>
          <xdr:rowOff>0</xdr:rowOff>
        </xdr:to>
        <xdr:sp macro="" textlink="">
          <xdr:nvSpPr>
            <xdr:cNvPr id="36889" name="Drop Down 25" hidden="1">
              <a:extLst>
                <a:ext uri="{63B3BB69-23CF-44E3-9099-C40C66FF867C}">
                  <a14:compatExt spid="_x0000_s3688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16</xdr:row>
          <xdr:rowOff>0</xdr:rowOff>
        </xdr:from>
        <xdr:to>
          <xdr:col>3</xdr:col>
          <xdr:colOff>0</xdr:colOff>
          <xdr:row>17</xdr:row>
          <xdr:rowOff>0</xdr:rowOff>
        </xdr:to>
        <xdr:sp macro="" textlink="">
          <xdr:nvSpPr>
            <xdr:cNvPr id="36891" name="Drop Down 27" hidden="1">
              <a:extLst>
                <a:ext uri="{63B3BB69-23CF-44E3-9099-C40C66FF867C}">
                  <a14:compatExt spid="_x0000_s3689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17</xdr:row>
          <xdr:rowOff>0</xdr:rowOff>
        </xdr:from>
        <xdr:to>
          <xdr:col>3</xdr:col>
          <xdr:colOff>0</xdr:colOff>
          <xdr:row>18</xdr:row>
          <xdr:rowOff>0</xdr:rowOff>
        </xdr:to>
        <xdr:sp macro="" textlink="">
          <xdr:nvSpPr>
            <xdr:cNvPr id="36893" name="Drop Down 29" hidden="1">
              <a:extLst>
                <a:ext uri="{63B3BB69-23CF-44E3-9099-C40C66FF867C}">
                  <a14:compatExt spid="_x0000_s3689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19</xdr:row>
          <xdr:rowOff>0</xdr:rowOff>
        </xdr:from>
        <xdr:to>
          <xdr:col>3</xdr:col>
          <xdr:colOff>0</xdr:colOff>
          <xdr:row>20</xdr:row>
          <xdr:rowOff>0</xdr:rowOff>
        </xdr:to>
        <xdr:sp macro="" textlink="">
          <xdr:nvSpPr>
            <xdr:cNvPr id="36896" name="Drop Down 32" hidden="1">
              <a:extLst>
                <a:ext uri="{63B3BB69-23CF-44E3-9099-C40C66FF867C}">
                  <a14:compatExt spid="_x0000_s3689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20</xdr:row>
          <xdr:rowOff>0</xdr:rowOff>
        </xdr:from>
        <xdr:to>
          <xdr:col>3</xdr:col>
          <xdr:colOff>0</xdr:colOff>
          <xdr:row>21</xdr:row>
          <xdr:rowOff>0</xdr:rowOff>
        </xdr:to>
        <xdr:sp macro="" textlink="">
          <xdr:nvSpPr>
            <xdr:cNvPr id="36898" name="Drop Down 34" hidden="1">
              <a:extLst>
                <a:ext uri="{63B3BB69-23CF-44E3-9099-C40C66FF867C}">
                  <a14:compatExt spid="_x0000_s3689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9</xdr:row>
          <xdr:rowOff>0</xdr:rowOff>
        </xdr:from>
        <xdr:to>
          <xdr:col>3</xdr:col>
          <xdr:colOff>0</xdr:colOff>
          <xdr:row>10</xdr:row>
          <xdr:rowOff>0</xdr:rowOff>
        </xdr:to>
        <xdr:sp macro="" textlink="">
          <xdr:nvSpPr>
            <xdr:cNvPr id="36907" name="Drop Down 43" hidden="1">
              <a:extLst>
                <a:ext uri="{63B3BB69-23CF-44E3-9099-C40C66FF867C}">
                  <a14:compatExt spid="_x0000_s3690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8</xdr:row>
          <xdr:rowOff>0</xdr:rowOff>
        </xdr:from>
        <xdr:to>
          <xdr:col>4</xdr:col>
          <xdr:colOff>0</xdr:colOff>
          <xdr:row>9</xdr:row>
          <xdr:rowOff>0</xdr:rowOff>
        </xdr:to>
        <xdr:sp macro="" textlink="">
          <xdr:nvSpPr>
            <xdr:cNvPr id="36866" name="Drop Down 2" hidden="1">
              <a:extLst>
                <a:ext uri="{63B3BB69-23CF-44E3-9099-C40C66FF867C}">
                  <a14:compatExt spid="_x0000_s3686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18</xdr:row>
          <xdr:rowOff>0</xdr:rowOff>
        </xdr:from>
        <xdr:to>
          <xdr:col>4</xdr:col>
          <xdr:colOff>0</xdr:colOff>
          <xdr:row>19</xdr:row>
          <xdr:rowOff>0</xdr:rowOff>
        </xdr:to>
        <xdr:sp macro="" textlink="">
          <xdr:nvSpPr>
            <xdr:cNvPr id="36869" name="Drop Down 5" hidden="1">
              <a:extLst>
                <a:ext uri="{63B3BB69-23CF-44E3-9099-C40C66FF867C}">
                  <a14:compatExt spid="_x0000_s3686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18</xdr:row>
          <xdr:rowOff>0</xdr:rowOff>
        </xdr:from>
        <xdr:to>
          <xdr:col>5</xdr:col>
          <xdr:colOff>0</xdr:colOff>
          <xdr:row>19</xdr:row>
          <xdr:rowOff>0</xdr:rowOff>
        </xdr:to>
        <xdr:sp macro="" textlink="">
          <xdr:nvSpPr>
            <xdr:cNvPr id="36870" name="Drop Down 6" hidden="1">
              <a:extLst>
                <a:ext uri="{63B3BB69-23CF-44E3-9099-C40C66FF867C}">
                  <a14:compatExt spid="_x0000_s3687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11</xdr:row>
          <xdr:rowOff>0</xdr:rowOff>
        </xdr:from>
        <xdr:to>
          <xdr:col>4</xdr:col>
          <xdr:colOff>0</xdr:colOff>
          <xdr:row>13</xdr:row>
          <xdr:rowOff>0</xdr:rowOff>
        </xdr:to>
        <xdr:sp macro="" textlink="">
          <xdr:nvSpPr>
            <xdr:cNvPr id="36878" name="Drop Down 14" hidden="1">
              <a:extLst>
                <a:ext uri="{63B3BB69-23CF-44E3-9099-C40C66FF867C}">
                  <a14:compatExt spid="_x0000_s3687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9</xdr:row>
          <xdr:rowOff>0</xdr:rowOff>
        </xdr:from>
        <xdr:to>
          <xdr:col>4</xdr:col>
          <xdr:colOff>0</xdr:colOff>
          <xdr:row>10</xdr:row>
          <xdr:rowOff>0</xdr:rowOff>
        </xdr:to>
        <xdr:sp macro="" textlink="">
          <xdr:nvSpPr>
            <xdr:cNvPr id="36881" name="Drop Down 17" hidden="1">
              <a:extLst>
                <a:ext uri="{63B3BB69-23CF-44E3-9099-C40C66FF867C}">
                  <a14:compatExt spid="_x0000_s3688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13</xdr:row>
          <xdr:rowOff>0</xdr:rowOff>
        </xdr:from>
        <xdr:to>
          <xdr:col>4</xdr:col>
          <xdr:colOff>0</xdr:colOff>
          <xdr:row>14</xdr:row>
          <xdr:rowOff>0</xdr:rowOff>
        </xdr:to>
        <xdr:sp macro="" textlink="">
          <xdr:nvSpPr>
            <xdr:cNvPr id="36884" name="Drop Down 20" hidden="1">
              <a:extLst>
                <a:ext uri="{63B3BB69-23CF-44E3-9099-C40C66FF867C}">
                  <a14:compatExt spid="_x0000_s3688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13</xdr:row>
          <xdr:rowOff>0</xdr:rowOff>
        </xdr:from>
        <xdr:to>
          <xdr:col>5</xdr:col>
          <xdr:colOff>0</xdr:colOff>
          <xdr:row>14</xdr:row>
          <xdr:rowOff>0</xdr:rowOff>
        </xdr:to>
        <xdr:sp macro="" textlink="">
          <xdr:nvSpPr>
            <xdr:cNvPr id="36885" name="Drop Down 21" hidden="1">
              <a:extLst>
                <a:ext uri="{63B3BB69-23CF-44E3-9099-C40C66FF867C}">
                  <a14:compatExt spid="_x0000_s3688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15</xdr:row>
          <xdr:rowOff>0</xdr:rowOff>
        </xdr:from>
        <xdr:to>
          <xdr:col>4</xdr:col>
          <xdr:colOff>0</xdr:colOff>
          <xdr:row>16</xdr:row>
          <xdr:rowOff>0</xdr:rowOff>
        </xdr:to>
        <xdr:sp macro="" textlink="">
          <xdr:nvSpPr>
            <xdr:cNvPr id="36888" name="Drop Down 24" hidden="1">
              <a:extLst>
                <a:ext uri="{63B3BB69-23CF-44E3-9099-C40C66FF867C}">
                  <a14:compatExt spid="_x0000_s3688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16</xdr:row>
          <xdr:rowOff>0</xdr:rowOff>
        </xdr:from>
        <xdr:to>
          <xdr:col>4</xdr:col>
          <xdr:colOff>0</xdr:colOff>
          <xdr:row>17</xdr:row>
          <xdr:rowOff>0</xdr:rowOff>
        </xdr:to>
        <xdr:sp macro="" textlink="">
          <xdr:nvSpPr>
            <xdr:cNvPr id="36892" name="Drop Down 28" hidden="1">
              <a:extLst>
                <a:ext uri="{63B3BB69-23CF-44E3-9099-C40C66FF867C}">
                  <a14:compatExt spid="_x0000_s3689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17</xdr:row>
          <xdr:rowOff>0</xdr:rowOff>
        </xdr:from>
        <xdr:to>
          <xdr:col>4</xdr:col>
          <xdr:colOff>0</xdr:colOff>
          <xdr:row>18</xdr:row>
          <xdr:rowOff>0</xdr:rowOff>
        </xdr:to>
        <xdr:sp macro="" textlink="">
          <xdr:nvSpPr>
            <xdr:cNvPr id="36894" name="Drop Down 30" hidden="1">
              <a:extLst>
                <a:ext uri="{63B3BB69-23CF-44E3-9099-C40C66FF867C}">
                  <a14:compatExt spid="_x0000_s3689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17</xdr:row>
          <xdr:rowOff>0</xdr:rowOff>
        </xdr:from>
        <xdr:to>
          <xdr:col>5</xdr:col>
          <xdr:colOff>0</xdr:colOff>
          <xdr:row>18</xdr:row>
          <xdr:rowOff>0</xdr:rowOff>
        </xdr:to>
        <xdr:sp macro="" textlink="">
          <xdr:nvSpPr>
            <xdr:cNvPr id="36895" name="Drop Down 31" hidden="1">
              <a:extLst>
                <a:ext uri="{63B3BB69-23CF-44E3-9099-C40C66FF867C}">
                  <a14:compatExt spid="_x0000_s3689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19</xdr:row>
          <xdr:rowOff>0</xdr:rowOff>
        </xdr:from>
        <xdr:to>
          <xdr:col>4</xdr:col>
          <xdr:colOff>0</xdr:colOff>
          <xdr:row>20</xdr:row>
          <xdr:rowOff>0</xdr:rowOff>
        </xdr:to>
        <xdr:sp macro="" textlink="">
          <xdr:nvSpPr>
            <xdr:cNvPr id="36897" name="Drop Down 33" hidden="1">
              <a:extLst>
                <a:ext uri="{63B3BB69-23CF-44E3-9099-C40C66FF867C}">
                  <a14:compatExt spid="_x0000_s3689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21</xdr:row>
          <xdr:rowOff>0</xdr:rowOff>
        </xdr:from>
        <xdr:to>
          <xdr:col>4</xdr:col>
          <xdr:colOff>0</xdr:colOff>
          <xdr:row>22</xdr:row>
          <xdr:rowOff>0</xdr:rowOff>
        </xdr:to>
        <xdr:sp macro="" textlink="">
          <xdr:nvSpPr>
            <xdr:cNvPr id="36899" name="Drop Down 35" hidden="1">
              <a:extLst>
                <a:ext uri="{63B3BB69-23CF-44E3-9099-C40C66FF867C}">
                  <a14:compatExt spid="_x0000_s3689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22</xdr:row>
          <xdr:rowOff>0</xdr:rowOff>
        </xdr:from>
        <xdr:to>
          <xdr:col>5</xdr:col>
          <xdr:colOff>0</xdr:colOff>
          <xdr:row>23</xdr:row>
          <xdr:rowOff>0</xdr:rowOff>
        </xdr:to>
        <xdr:sp macro="" textlink="">
          <xdr:nvSpPr>
            <xdr:cNvPr id="36900" name="Drop Down 36" hidden="1">
              <a:extLst>
                <a:ext uri="{63B3BB69-23CF-44E3-9099-C40C66FF867C}">
                  <a14:compatExt spid="_x0000_s3690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23</xdr:row>
          <xdr:rowOff>0</xdr:rowOff>
        </xdr:from>
        <xdr:to>
          <xdr:col>5</xdr:col>
          <xdr:colOff>0</xdr:colOff>
          <xdr:row>24</xdr:row>
          <xdr:rowOff>0</xdr:rowOff>
        </xdr:to>
        <xdr:sp macro="" textlink="">
          <xdr:nvSpPr>
            <xdr:cNvPr id="36901" name="Drop Down 37" hidden="1">
              <a:extLst>
                <a:ext uri="{63B3BB69-23CF-44E3-9099-C40C66FF867C}">
                  <a14:compatExt spid="_x0000_s3690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24</xdr:row>
          <xdr:rowOff>0</xdr:rowOff>
        </xdr:from>
        <xdr:to>
          <xdr:col>5</xdr:col>
          <xdr:colOff>0</xdr:colOff>
          <xdr:row>25</xdr:row>
          <xdr:rowOff>0</xdr:rowOff>
        </xdr:to>
        <xdr:sp macro="" textlink="">
          <xdr:nvSpPr>
            <xdr:cNvPr id="36902" name="Drop Down 38" hidden="1">
              <a:extLst>
                <a:ext uri="{63B3BB69-23CF-44E3-9099-C40C66FF867C}">
                  <a14:compatExt spid="_x0000_s3690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25</xdr:row>
          <xdr:rowOff>0</xdr:rowOff>
        </xdr:from>
        <xdr:to>
          <xdr:col>5</xdr:col>
          <xdr:colOff>0</xdr:colOff>
          <xdr:row>26</xdr:row>
          <xdr:rowOff>0</xdr:rowOff>
        </xdr:to>
        <xdr:sp macro="" textlink="">
          <xdr:nvSpPr>
            <xdr:cNvPr id="36903" name="Drop Down 39" hidden="1">
              <a:extLst>
                <a:ext uri="{63B3BB69-23CF-44E3-9099-C40C66FF867C}">
                  <a14:compatExt spid="_x0000_s3690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26</xdr:row>
          <xdr:rowOff>0</xdr:rowOff>
        </xdr:from>
        <xdr:to>
          <xdr:col>5</xdr:col>
          <xdr:colOff>0</xdr:colOff>
          <xdr:row>27</xdr:row>
          <xdr:rowOff>0</xdr:rowOff>
        </xdr:to>
        <xdr:sp macro="" textlink="">
          <xdr:nvSpPr>
            <xdr:cNvPr id="36904" name="Drop Down 40" hidden="1">
              <a:extLst>
                <a:ext uri="{63B3BB69-23CF-44E3-9099-C40C66FF867C}">
                  <a14:compatExt spid="_x0000_s3690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27</xdr:row>
          <xdr:rowOff>0</xdr:rowOff>
        </xdr:from>
        <xdr:to>
          <xdr:col>5</xdr:col>
          <xdr:colOff>0</xdr:colOff>
          <xdr:row>28</xdr:row>
          <xdr:rowOff>0</xdr:rowOff>
        </xdr:to>
        <xdr:sp macro="" textlink="">
          <xdr:nvSpPr>
            <xdr:cNvPr id="36905" name="Drop Down 41" hidden="1">
              <a:extLst>
                <a:ext uri="{63B3BB69-23CF-44E3-9099-C40C66FF867C}">
                  <a14:compatExt spid="_x0000_s3690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10</xdr:row>
          <xdr:rowOff>0</xdr:rowOff>
        </xdr:from>
        <xdr:to>
          <xdr:col>4</xdr:col>
          <xdr:colOff>0</xdr:colOff>
          <xdr:row>11</xdr:row>
          <xdr:rowOff>0</xdr:rowOff>
        </xdr:to>
        <xdr:sp macro="" textlink="">
          <xdr:nvSpPr>
            <xdr:cNvPr id="36906" name="Drop Down 42" hidden="1">
              <a:extLst>
                <a:ext uri="{63B3BB69-23CF-44E3-9099-C40C66FF867C}">
                  <a14:compatExt spid="_x0000_s3690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0</xdr:colOff>
          <xdr:row>3</xdr:row>
          <xdr:rowOff>83820</xdr:rowOff>
        </xdr:from>
        <xdr:to>
          <xdr:col>4</xdr:col>
          <xdr:colOff>1495425</xdr:colOff>
          <xdr:row>5</xdr:row>
          <xdr:rowOff>0</xdr:rowOff>
        </xdr:to>
        <xdr:grpSp>
          <xdr:nvGrpSpPr>
            <xdr:cNvPr id="2" name="Grupo 1"/>
            <xdr:cNvGrpSpPr/>
          </xdr:nvGrpSpPr>
          <xdr:grpSpPr>
            <a:xfrm>
              <a:off x="6048375" y="579120"/>
              <a:ext cx="1495425" cy="220980"/>
              <a:chOff x="6137910" y="571498"/>
              <a:chExt cx="1495425" cy="238125"/>
            </a:xfrm>
          </xdr:grpSpPr>
          <xdr:sp macro="" textlink="">
            <xdr:nvSpPr>
              <xdr:cNvPr id="36908" name="Option Button 44" hidden="1">
                <a:extLst>
                  <a:ext uri="{63B3BB69-23CF-44E3-9099-C40C66FF867C}">
                    <a14:compatExt spid="_x0000_s36908"/>
                  </a:ext>
                </a:extLst>
              </xdr:cNvPr>
              <xdr:cNvSpPr/>
            </xdr:nvSpPr>
            <xdr:spPr bwMode="auto">
              <a:xfrm>
                <a:off x="6137910" y="571498"/>
                <a:ext cx="476250" cy="23812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t-BR" sz="800" b="0" i="0" u="none" strike="noStrike" baseline="0">
                    <a:solidFill>
                      <a:srgbClr val="000000"/>
                    </a:solidFill>
                    <a:latin typeface="Segoe UI"/>
                    <a:ea typeface="Segoe UI"/>
                    <a:cs typeface="Segoe UI"/>
                  </a:rPr>
                  <a:t>SIM</a:t>
                </a:r>
              </a:p>
            </xdr:txBody>
          </xdr:sp>
          <xdr:sp macro="" textlink="">
            <xdr:nvSpPr>
              <xdr:cNvPr id="36909" name="Option Button 45" hidden="1">
                <a:extLst>
                  <a:ext uri="{63B3BB69-23CF-44E3-9099-C40C66FF867C}">
                    <a14:compatExt spid="_x0000_s36909"/>
                  </a:ext>
                </a:extLst>
              </xdr:cNvPr>
              <xdr:cNvSpPr/>
            </xdr:nvSpPr>
            <xdr:spPr bwMode="auto">
              <a:xfrm>
                <a:off x="6995160" y="576262"/>
                <a:ext cx="638175" cy="22860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t-BR" sz="800" b="0" i="0" u="none" strike="noStrike" baseline="0">
                    <a:solidFill>
                      <a:srgbClr val="000000"/>
                    </a:solidFill>
                    <a:latin typeface="Segoe UI"/>
                    <a:ea typeface="Segoe UI"/>
                    <a:cs typeface="Segoe UI"/>
                  </a:rPr>
                  <a:t>NÃO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28</xdr:row>
          <xdr:rowOff>0</xdr:rowOff>
        </xdr:from>
        <xdr:to>
          <xdr:col>6</xdr:col>
          <xdr:colOff>9525</xdr:colOff>
          <xdr:row>29</xdr:row>
          <xdr:rowOff>0</xdr:rowOff>
        </xdr:to>
        <xdr:sp macro="" textlink="">
          <xdr:nvSpPr>
            <xdr:cNvPr id="36910" name="Drop Down 46" hidden="1">
              <a:extLst>
                <a:ext uri="{63B3BB69-23CF-44E3-9099-C40C66FF867C}">
                  <a14:compatExt spid="_x0000_s3691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0</xdr:colOff>
          <xdr:row>28</xdr:row>
          <xdr:rowOff>0</xdr:rowOff>
        </xdr:from>
        <xdr:to>
          <xdr:col>6</xdr:col>
          <xdr:colOff>857250</xdr:colOff>
          <xdr:row>29</xdr:row>
          <xdr:rowOff>0</xdr:rowOff>
        </xdr:to>
        <xdr:sp macro="" textlink="">
          <xdr:nvSpPr>
            <xdr:cNvPr id="36911" name="Drop Down 47" hidden="1">
              <a:extLst>
                <a:ext uri="{63B3BB69-23CF-44E3-9099-C40C66FF867C}">
                  <a14:compatExt spid="_x0000_s3691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2</xdr:row>
          <xdr:rowOff>0</xdr:rowOff>
        </xdr:from>
        <xdr:to>
          <xdr:col>7</xdr:col>
          <xdr:colOff>0</xdr:colOff>
          <xdr:row>3</xdr:row>
          <xdr:rowOff>0</xdr:rowOff>
        </xdr:to>
        <xdr:sp macro="" textlink="">
          <xdr:nvSpPr>
            <xdr:cNvPr id="36912" name="Drop Down 48" hidden="1">
              <a:extLst>
                <a:ext uri="{63B3BB69-23CF-44E3-9099-C40C66FF867C}">
                  <a14:compatExt spid="_x0000_s3691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4</xdr:col>
      <xdr:colOff>1235919</xdr:colOff>
      <xdr:row>39</xdr:row>
      <xdr:rowOff>5861</xdr:rowOff>
    </xdr:from>
    <xdr:to>
      <xdr:col>4</xdr:col>
      <xdr:colOff>1842141</xdr:colOff>
      <xdr:row>43</xdr:row>
      <xdr:rowOff>104523</xdr:rowOff>
    </xdr:to>
    <xdr:pic>
      <xdr:nvPicPr>
        <xdr:cNvPr id="41" name="Imagem 40">
          <a:extLst>
            <a:ext uri="{FF2B5EF4-FFF2-40B4-BE49-F238E27FC236}">
              <a16:creationId xmlns:a16="http://schemas.microsoft.com/office/drawing/2014/main" xmlns="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370019" y="6854336"/>
          <a:ext cx="606222" cy="555862"/>
        </a:xfrm>
        <a:prstGeom prst="rect">
          <a:avLst/>
        </a:prstGeom>
      </xdr:spPr>
    </xdr:pic>
    <xdr:clientData/>
  </xdr:twoCellAnchor>
  <xdr:twoCellAnchor>
    <xdr:from>
      <xdr:col>5</xdr:col>
      <xdr:colOff>10990</xdr:colOff>
      <xdr:row>40</xdr:row>
      <xdr:rowOff>35273</xdr:rowOff>
    </xdr:from>
    <xdr:to>
      <xdr:col>6</xdr:col>
      <xdr:colOff>668216</xdr:colOff>
      <xdr:row>42</xdr:row>
      <xdr:rowOff>103310</xdr:rowOff>
    </xdr:to>
    <xdr:sp macro="" textlink="">
      <xdr:nvSpPr>
        <xdr:cNvPr id="3" name="CaixaDeTexto 2"/>
        <xdr:cNvSpPr txBox="1"/>
      </xdr:nvSpPr>
      <xdr:spPr>
        <a:xfrm>
          <a:off x="8002465" y="6998048"/>
          <a:ext cx="1524001" cy="29663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l"/>
          <a:r>
            <a:rPr lang="pt-BR" sz="600" b="1"/>
            <a:t>PREFEITURA MUNICIPAL</a:t>
          </a:r>
          <a:r>
            <a:rPr lang="pt-BR" sz="600" b="1" baseline="0"/>
            <a:t> DE CAMPO BOM</a:t>
          </a:r>
        </a:p>
        <a:p>
          <a:pPr algn="l"/>
          <a:r>
            <a:rPr lang="pt-BR" sz="600" b="1" baseline="0"/>
            <a:t>Estado do Rio Grande do Sul</a:t>
          </a:r>
          <a:endParaRPr lang="pt-BR" sz="600" b="1"/>
        </a:p>
      </xdr:txBody>
    </xdr:sp>
    <xdr:clientData/>
  </xdr:twoCellAnchor>
  <xdr:twoCellAnchor>
    <xdr:from>
      <xdr:col>8</xdr:col>
      <xdr:colOff>0</xdr:colOff>
      <xdr:row>2</xdr:row>
      <xdr:rowOff>0</xdr:rowOff>
    </xdr:from>
    <xdr:to>
      <xdr:col>10</xdr:col>
      <xdr:colOff>304800</xdr:colOff>
      <xdr:row>3</xdr:row>
      <xdr:rowOff>95250</xdr:rowOff>
    </xdr:to>
    <xdr:sp macro="" textlink="">
      <xdr:nvSpPr>
        <xdr:cNvPr id="46" name="Retângulo 45">
          <a:hlinkClick xmlns:r="http://schemas.openxmlformats.org/officeDocument/2006/relationships" r:id="rId2"/>
        </xdr:cNvPr>
        <xdr:cNvSpPr/>
      </xdr:nvSpPr>
      <xdr:spPr>
        <a:xfrm>
          <a:off x="10334625" y="304800"/>
          <a:ext cx="1524000" cy="285750"/>
        </a:xfrm>
        <a:prstGeom prst="rect">
          <a:avLst/>
        </a:prstGeom>
      </xdr:spPr>
      <xdr:style>
        <a:lnRef idx="1">
          <a:schemeClr val="accent6"/>
        </a:lnRef>
        <a:fillRef idx="2">
          <a:schemeClr val="accent6"/>
        </a:fillRef>
        <a:effectRef idx="1">
          <a:schemeClr val="accent6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pt-BR" sz="1100" b="1"/>
            <a:t>Voltar</a:t>
          </a:r>
        </a:p>
      </xdr:txBody>
    </xdr:sp>
    <xdr:clientData/>
  </xdr:twoCellAnchor>
  <xdr:twoCellAnchor>
    <xdr:from>
      <xdr:col>1</xdr:col>
      <xdr:colOff>0</xdr:colOff>
      <xdr:row>37</xdr:row>
      <xdr:rowOff>180975</xdr:rowOff>
    </xdr:from>
    <xdr:to>
      <xdr:col>1</xdr:col>
      <xdr:colOff>1057275</xdr:colOff>
      <xdr:row>44</xdr:row>
      <xdr:rowOff>0</xdr:rowOff>
    </xdr:to>
    <xdr:sp macro="" textlink="">
      <xdr:nvSpPr>
        <xdr:cNvPr id="4" name="Retângulo 3"/>
        <xdr:cNvSpPr/>
      </xdr:nvSpPr>
      <xdr:spPr>
        <a:xfrm>
          <a:off x="114300" y="6724650"/>
          <a:ext cx="1057275" cy="695325"/>
        </a:xfrm>
        <a:prstGeom prst="rect">
          <a:avLst/>
        </a:prstGeom>
        <a:noFill/>
        <a:ln w="31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12</xdr:col>
      <xdr:colOff>0</xdr:colOff>
      <xdr:row>40</xdr:row>
      <xdr:rowOff>0</xdr:rowOff>
    </xdr:to>
    <xdr:sp macro="" textlink="">
      <xdr:nvSpPr>
        <xdr:cNvPr id="2" name="Retângulo 1"/>
        <xdr:cNvSpPr/>
      </xdr:nvSpPr>
      <xdr:spPr>
        <a:xfrm>
          <a:off x="0" y="0"/>
          <a:ext cx="11096625" cy="7724775"/>
        </a:xfrm>
        <a:prstGeom prst="rect">
          <a:avLst/>
        </a:prstGeom>
      </xdr:spPr>
      <xdr:style>
        <a:lnRef idx="2">
          <a:schemeClr val="accent3">
            <a:shade val="50000"/>
          </a:schemeClr>
        </a:lnRef>
        <a:fillRef idx="1">
          <a:schemeClr val="accent3"/>
        </a:fillRef>
        <a:effectRef idx="0">
          <a:schemeClr val="accent3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12</xdr:col>
      <xdr:colOff>238125</xdr:colOff>
      <xdr:row>39</xdr:row>
      <xdr:rowOff>95250</xdr:rowOff>
    </xdr:to>
    <xdr:sp macro="" textlink="">
      <xdr:nvSpPr>
        <xdr:cNvPr id="2" name="Retângulo 1"/>
        <xdr:cNvSpPr/>
      </xdr:nvSpPr>
      <xdr:spPr>
        <a:xfrm>
          <a:off x="0" y="0"/>
          <a:ext cx="17526000" cy="7572375"/>
        </a:xfrm>
        <a:prstGeom prst="rect">
          <a:avLst/>
        </a:prstGeom>
      </xdr:spPr>
      <xdr:style>
        <a:lnRef idx="2">
          <a:schemeClr val="accent3">
            <a:shade val="50000"/>
          </a:schemeClr>
        </a:lnRef>
        <a:fillRef idx="1">
          <a:schemeClr val="accent3"/>
        </a:fillRef>
        <a:effectRef idx="0">
          <a:schemeClr val="accent3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8</xdr:col>
      <xdr:colOff>277091</xdr:colOff>
      <xdr:row>39</xdr:row>
      <xdr:rowOff>34637</xdr:rowOff>
    </xdr:to>
    <xdr:sp macro="" textlink="">
      <xdr:nvSpPr>
        <xdr:cNvPr id="2" name="Retângulo 1"/>
        <xdr:cNvSpPr/>
      </xdr:nvSpPr>
      <xdr:spPr>
        <a:xfrm>
          <a:off x="0" y="0"/>
          <a:ext cx="9178636" cy="7602682"/>
        </a:xfrm>
        <a:prstGeom prst="rect">
          <a:avLst/>
        </a:prstGeom>
      </xdr:spPr>
      <xdr:style>
        <a:lnRef idx="2">
          <a:schemeClr val="accent3">
            <a:shade val="50000"/>
          </a:schemeClr>
        </a:lnRef>
        <a:fillRef idx="1">
          <a:schemeClr val="accent3"/>
        </a:fillRef>
        <a:effectRef idx="0">
          <a:schemeClr val="accent3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7</xdr:col>
      <xdr:colOff>542925</xdr:colOff>
      <xdr:row>32</xdr:row>
      <xdr:rowOff>57150</xdr:rowOff>
    </xdr:to>
    <xdr:sp macro="" textlink="">
      <xdr:nvSpPr>
        <xdr:cNvPr id="2" name="Retângulo 1"/>
        <xdr:cNvSpPr/>
      </xdr:nvSpPr>
      <xdr:spPr>
        <a:xfrm>
          <a:off x="0" y="0"/>
          <a:ext cx="8848725" cy="6248400"/>
        </a:xfrm>
        <a:prstGeom prst="rect">
          <a:avLst/>
        </a:prstGeom>
      </xdr:spPr>
      <xdr:style>
        <a:lnRef idx="2">
          <a:schemeClr val="accent3">
            <a:shade val="50000"/>
          </a:schemeClr>
        </a:lnRef>
        <a:fillRef idx="1">
          <a:schemeClr val="accent3"/>
        </a:fillRef>
        <a:effectRef idx="0">
          <a:schemeClr val="accent3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13</xdr:col>
      <xdr:colOff>452437</xdr:colOff>
      <xdr:row>46</xdr:row>
      <xdr:rowOff>95250</xdr:rowOff>
    </xdr:to>
    <xdr:sp macro="" textlink="">
      <xdr:nvSpPr>
        <xdr:cNvPr id="2" name="Retângulo 1"/>
        <xdr:cNvSpPr/>
      </xdr:nvSpPr>
      <xdr:spPr>
        <a:xfrm>
          <a:off x="0" y="0"/>
          <a:ext cx="15954375" cy="8905875"/>
        </a:xfrm>
        <a:prstGeom prst="rect">
          <a:avLst/>
        </a:prstGeom>
      </xdr:spPr>
      <xdr:style>
        <a:lnRef idx="2">
          <a:schemeClr val="accent3">
            <a:shade val="50000"/>
          </a:schemeClr>
        </a:lnRef>
        <a:fillRef idx="1">
          <a:schemeClr val="accent3"/>
        </a:fillRef>
        <a:effectRef idx="0">
          <a:schemeClr val="accent3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29</xdr:col>
      <xdr:colOff>381000</xdr:colOff>
      <xdr:row>42</xdr:row>
      <xdr:rowOff>38100</xdr:rowOff>
    </xdr:to>
    <xdr:sp macro="" textlink="">
      <xdr:nvSpPr>
        <xdr:cNvPr id="2" name="Retângulo 1"/>
        <xdr:cNvSpPr/>
      </xdr:nvSpPr>
      <xdr:spPr>
        <a:xfrm>
          <a:off x="0" y="0"/>
          <a:ext cx="30099000" cy="8039100"/>
        </a:xfrm>
        <a:prstGeom prst="rect">
          <a:avLst/>
        </a:prstGeom>
      </xdr:spPr>
      <xdr:style>
        <a:lnRef idx="2">
          <a:schemeClr val="accent3">
            <a:shade val="50000"/>
          </a:schemeClr>
        </a:lnRef>
        <a:fillRef idx="1">
          <a:schemeClr val="accent3"/>
        </a:fillRef>
        <a:effectRef idx="0">
          <a:schemeClr val="accent3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sinduscon-rs.com.br/produtos-e-servicos/pesquisas-e-indices/cub-rs/" TargetMode="External"/><Relationship Id="rId1" Type="http://schemas.openxmlformats.org/officeDocument/2006/relationships/hyperlink" Target="http://novo.campobom.rs.gov.br/informacoes/consulta-a-urm" TargetMode="External"/><Relationship Id="rId6" Type="http://schemas.openxmlformats.org/officeDocument/2006/relationships/comments" Target="../comments1.xml"/><Relationship Id="rId5" Type="http://schemas.openxmlformats.org/officeDocument/2006/relationships/vmlDrawing" Target="../drawings/vmlDrawing1.vml"/><Relationship Id="rId4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26" Type="http://schemas.openxmlformats.org/officeDocument/2006/relationships/ctrlProp" Target="../ctrlProps/ctrlProp23.xml"/><Relationship Id="rId39" Type="http://schemas.openxmlformats.org/officeDocument/2006/relationships/ctrlProp" Target="../ctrlProps/ctrlProp36.xml"/><Relationship Id="rId3" Type="http://schemas.openxmlformats.org/officeDocument/2006/relationships/vmlDrawing" Target="../drawings/vmlDrawing2.vml"/><Relationship Id="rId21" Type="http://schemas.openxmlformats.org/officeDocument/2006/relationships/ctrlProp" Target="../ctrlProps/ctrlProp18.xml"/><Relationship Id="rId34" Type="http://schemas.openxmlformats.org/officeDocument/2006/relationships/ctrlProp" Target="../ctrlProps/ctrlProp31.xml"/><Relationship Id="rId42" Type="http://schemas.openxmlformats.org/officeDocument/2006/relationships/comments" Target="../comments2.x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5" Type="http://schemas.openxmlformats.org/officeDocument/2006/relationships/ctrlProp" Target="../ctrlProps/ctrlProp22.xml"/><Relationship Id="rId33" Type="http://schemas.openxmlformats.org/officeDocument/2006/relationships/ctrlProp" Target="../ctrlProps/ctrlProp30.xml"/><Relationship Id="rId38" Type="http://schemas.openxmlformats.org/officeDocument/2006/relationships/ctrlProp" Target="../ctrlProps/ctrlProp35.xml"/><Relationship Id="rId2" Type="http://schemas.openxmlformats.org/officeDocument/2006/relationships/drawing" Target="../drawings/drawing2.xml"/><Relationship Id="rId16" Type="http://schemas.openxmlformats.org/officeDocument/2006/relationships/ctrlProp" Target="../ctrlProps/ctrlProp13.xml"/><Relationship Id="rId20" Type="http://schemas.openxmlformats.org/officeDocument/2006/relationships/ctrlProp" Target="../ctrlProps/ctrlProp17.xml"/><Relationship Id="rId29" Type="http://schemas.openxmlformats.org/officeDocument/2006/relationships/ctrlProp" Target="../ctrlProps/ctrlProp26.xml"/><Relationship Id="rId41" Type="http://schemas.openxmlformats.org/officeDocument/2006/relationships/ctrlProp" Target="../ctrlProps/ctrlProp38.xml"/><Relationship Id="rId1" Type="http://schemas.openxmlformats.org/officeDocument/2006/relationships/printerSettings" Target="../printerSettings/printerSettings2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24" Type="http://schemas.openxmlformats.org/officeDocument/2006/relationships/ctrlProp" Target="../ctrlProps/ctrlProp21.xml"/><Relationship Id="rId32" Type="http://schemas.openxmlformats.org/officeDocument/2006/relationships/ctrlProp" Target="../ctrlProps/ctrlProp29.xml"/><Relationship Id="rId37" Type="http://schemas.openxmlformats.org/officeDocument/2006/relationships/ctrlProp" Target="../ctrlProps/ctrlProp34.xml"/><Relationship Id="rId40" Type="http://schemas.openxmlformats.org/officeDocument/2006/relationships/ctrlProp" Target="../ctrlProps/ctrlProp37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23" Type="http://schemas.openxmlformats.org/officeDocument/2006/relationships/ctrlProp" Target="../ctrlProps/ctrlProp20.xml"/><Relationship Id="rId28" Type="http://schemas.openxmlformats.org/officeDocument/2006/relationships/ctrlProp" Target="../ctrlProps/ctrlProp25.xml"/><Relationship Id="rId36" Type="http://schemas.openxmlformats.org/officeDocument/2006/relationships/ctrlProp" Target="../ctrlProps/ctrlProp33.xml"/><Relationship Id="rId10" Type="http://schemas.openxmlformats.org/officeDocument/2006/relationships/ctrlProp" Target="../ctrlProps/ctrlProp7.xml"/><Relationship Id="rId19" Type="http://schemas.openxmlformats.org/officeDocument/2006/relationships/ctrlProp" Target="../ctrlProps/ctrlProp16.xml"/><Relationship Id="rId31" Type="http://schemas.openxmlformats.org/officeDocument/2006/relationships/ctrlProp" Target="../ctrlProps/ctrlProp28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Relationship Id="rId22" Type="http://schemas.openxmlformats.org/officeDocument/2006/relationships/ctrlProp" Target="../ctrlProps/ctrlProp19.xml"/><Relationship Id="rId27" Type="http://schemas.openxmlformats.org/officeDocument/2006/relationships/ctrlProp" Target="../ctrlProps/ctrlProp24.xml"/><Relationship Id="rId30" Type="http://schemas.openxmlformats.org/officeDocument/2006/relationships/ctrlProp" Target="../ctrlProps/ctrlProp27.xml"/><Relationship Id="rId35" Type="http://schemas.openxmlformats.org/officeDocument/2006/relationships/ctrlProp" Target="../ctrlProps/ctrlProp3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drawing" Target="../drawings/drawing8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Plan1">
    <tabColor theme="7" tint="-0.499984740745262"/>
  </sheetPr>
  <dimension ref="A1:U65"/>
  <sheetViews>
    <sheetView zoomScaleNormal="100" workbookViewId="0">
      <selection activeCell="E13" sqref="E13"/>
    </sheetView>
  </sheetViews>
  <sheetFormatPr defaultRowHeight="15" x14ac:dyDescent="0.25"/>
  <cols>
    <col min="1" max="1" width="1.42578125" customWidth="1"/>
    <col min="2" max="2" width="19" bestFit="1" customWidth="1"/>
    <col min="3" max="3" width="12.140625" bestFit="1" customWidth="1"/>
    <col min="5" max="5" width="22.85546875" customWidth="1"/>
    <col min="6" max="6" width="5.140625" customWidth="1"/>
  </cols>
  <sheetData>
    <row r="1" spans="1:21" x14ac:dyDescent="0.25">
      <c r="A1" s="30"/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  <c r="S1" s="30"/>
      <c r="T1" s="30"/>
    </row>
    <row r="2" spans="1:21" x14ac:dyDescent="0.25">
      <c r="A2" s="30"/>
      <c r="B2" s="108"/>
      <c r="C2" s="108"/>
      <c r="D2" s="108"/>
      <c r="E2" s="108"/>
      <c r="F2" s="108"/>
      <c r="G2" s="108"/>
      <c r="H2" s="108"/>
      <c r="I2" s="108"/>
      <c r="J2" s="108"/>
      <c r="K2" s="108"/>
      <c r="L2" s="108"/>
      <c r="M2" s="108"/>
      <c r="N2" s="108"/>
      <c r="O2" s="30"/>
      <c r="P2" s="30"/>
      <c r="Q2" s="30"/>
      <c r="R2" s="30"/>
      <c r="S2" s="30"/>
      <c r="T2" s="30"/>
    </row>
    <row r="3" spans="1:21" x14ac:dyDescent="0.25">
      <c r="A3" s="30"/>
      <c r="B3" s="108"/>
      <c r="C3" s="108"/>
      <c r="D3" s="108"/>
      <c r="E3" s="108"/>
      <c r="F3" s="108"/>
      <c r="G3" s="108"/>
      <c r="H3" s="108"/>
      <c r="I3" s="108"/>
      <c r="J3" s="108"/>
      <c r="K3" s="108"/>
      <c r="L3" s="108"/>
      <c r="M3" s="108"/>
      <c r="N3" s="108"/>
      <c r="O3" s="30"/>
      <c r="P3" s="30"/>
      <c r="Q3" s="30"/>
      <c r="R3" s="30"/>
      <c r="S3" s="30"/>
      <c r="T3" s="30"/>
    </row>
    <row r="4" spans="1:21" x14ac:dyDescent="0.25">
      <c r="A4" s="30"/>
      <c r="B4" s="108"/>
      <c r="C4" s="108"/>
      <c r="D4" s="108"/>
      <c r="E4" s="108"/>
      <c r="F4" s="108"/>
      <c r="G4" s="108"/>
      <c r="H4" s="108"/>
      <c r="I4" s="108"/>
      <c r="J4" s="108"/>
      <c r="K4" s="108"/>
      <c r="L4" s="108"/>
      <c r="M4" s="108"/>
      <c r="N4" s="108"/>
      <c r="O4" s="30"/>
      <c r="P4" s="30"/>
      <c r="Q4" s="30"/>
      <c r="R4" s="30"/>
      <c r="S4" s="30"/>
      <c r="T4" s="30"/>
    </row>
    <row r="5" spans="1:21" x14ac:dyDescent="0.25">
      <c r="A5" s="30"/>
      <c r="B5" s="108"/>
      <c r="C5" s="108"/>
      <c r="D5" s="108"/>
      <c r="E5" s="108"/>
      <c r="F5" s="108"/>
      <c r="G5" s="108"/>
      <c r="H5" s="108"/>
      <c r="I5" s="108"/>
      <c r="J5" s="108"/>
      <c r="K5" s="108"/>
      <c r="L5" s="108"/>
      <c r="M5" s="108"/>
      <c r="N5" s="108"/>
      <c r="O5" s="30"/>
      <c r="P5" s="30"/>
      <c r="Q5" s="30"/>
      <c r="R5" s="30"/>
      <c r="S5" s="30"/>
      <c r="T5" s="30"/>
    </row>
    <row r="6" spans="1:21" x14ac:dyDescent="0.25">
      <c r="A6" s="30"/>
      <c r="B6" s="29"/>
      <c r="C6" s="29"/>
      <c r="D6" s="29"/>
      <c r="E6" s="29"/>
      <c r="F6" s="29"/>
      <c r="G6" s="30"/>
      <c r="H6" s="30"/>
      <c r="I6" s="30"/>
      <c r="J6" s="30"/>
      <c r="K6" s="30"/>
      <c r="L6" s="30"/>
      <c r="M6" s="30"/>
      <c r="N6" s="30"/>
      <c r="O6" s="30"/>
      <c r="P6" s="30"/>
      <c r="Q6" s="30"/>
      <c r="R6" s="30"/>
      <c r="S6" s="30"/>
      <c r="T6" s="30"/>
    </row>
    <row r="7" spans="1:21" x14ac:dyDescent="0.25">
      <c r="A7" s="30"/>
      <c r="B7" s="30"/>
      <c r="C7" s="124"/>
      <c r="D7" s="124"/>
      <c r="E7" s="124"/>
      <c r="F7" s="30"/>
      <c r="G7" s="30"/>
      <c r="H7" s="30"/>
      <c r="I7" s="30"/>
      <c r="J7" s="30"/>
      <c r="K7" s="30"/>
      <c r="L7" s="30"/>
      <c r="M7" s="30"/>
      <c r="N7" s="30"/>
      <c r="O7" s="30"/>
      <c r="P7" s="30"/>
      <c r="Q7" s="30"/>
      <c r="R7" s="30"/>
      <c r="S7" s="30"/>
      <c r="T7" s="30"/>
    </row>
    <row r="8" spans="1:21" x14ac:dyDescent="0.25">
      <c r="A8" s="30"/>
      <c r="B8" s="123" t="s">
        <v>138</v>
      </c>
      <c r="C8" s="123"/>
      <c r="D8" s="123"/>
      <c r="E8" s="123"/>
      <c r="F8" s="30"/>
      <c r="G8" s="30"/>
      <c r="H8" s="30"/>
      <c r="I8" s="30"/>
      <c r="J8" s="30"/>
      <c r="K8" s="30"/>
      <c r="L8" s="30"/>
      <c r="M8" s="30"/>
      <c r="N8" s="30"/>
      <c r="O8" s="30"/>
      <c r="P8" s="30"/>
      <c r="Q8" s="30"/>
      <c r="R8" s="30"/>
      <c r="S8" s="30"/>
      <c r="T8" s="30"/>
    </row>
    <row r="9" spans="1:21" x14ac:dyDescent="0.25">
      <c r="A9" s="30"/>
      <c r="B9" s="123"/>
      <c r="C9" s="123"/>
      <c r="D9" s="123"/>
      <c r="E9" s="123"/>
      <c r="F9" s="30"/>
      <c r="G9" s="30"/>
      <c r="H9" s="30"/>
      <c r="I9" s="30"/>
      <c r="J9" s="30"/>
      <c r="K9" s="30"/>
      <c r="L9" s="30"/>
      <c r="M9" s="30"/>
      <c r="N9" s="30"/>
      <c r="O9" s="30"/>
      <c r="P9" s="30"/>
      <c r="Q9" s="30"/>
      <c r="R9" s="30"/>
      <c r="S9" s="30"/>
      <c r="T9" s="30"/>
    </row>
    <row r="10" spans="1:21" ht="25.5" customHeight="1" x14ac:dyDescent="0.25">
      <c r="A10" s="30"/>
      <c r="B10" s="130" t="s">
        <v>139</v>
      </c>
      <c r="C10" s="130"/>
      <c r="D10" s="130"/>
      <c r="E10" s="130"/>
      <c r="F10" s="122" t="s">
        <v>212</v>
      </c>
      <c r="G10" s="30"/>
      <c r="H10" s="30"/>
      <c r="I10" s="30"/>
      <c r="J10" s="30"/>
      <c r="K10" s="30"/>
      <c r="L10" s="30"/>
      <c r="M10" s="30"/>
      <c r="N10" s="30"/>
      <c r="O10" s="30"/>
      <c r="P10" s="30"/>
      <c r="Q10" s="30"/>
      <c r="R10" s="30"/>
      <c r="S10" s="30"/>
      <c r="T10" s="30"/>
    </row>
    <row r="11" spans="1:21" ht="17.25" customHeight="1" x14ac:dyDescent="0.25">
      <c r="A11" s="30"/>
      <c r="B11" s="131" t="s">
        <v>128</v>
      </c>
      <c r="C11" s="132" t="s">
        <v>131</v>
      </c>
      <c r="D11" s="133" t="s">
        <v>129</v>
      </c>
      <c r="E11" s="135" t="s">
        <v>213</v>
      </c>
      <c r="F11" s="31"/>
      <c r="G11" s="30"/>
      <c r="H11" s="30"/>
      <c r="I11" s="30"/>
      <c r="J11" s="30"/>
      <c r="K11" s="30"/>
      <c r="L11" s="30"/>
      <c r="M11" s="30"/>
      <c r="N11" s="30"/>
      <c r="O11" s="30"/>
      <c r="P11" s="30"/>
      <c r="Q11" s="30"/>
      <c r="R11" s="30"/>
      <c r="S11" s="30"/>
      <c r="T11" s="30"/>
    </row>
    <row r="12" spans="1:21" x14ac:dyDescent="0.25">
      <c r="A12" s="30"/>
      <c r="B12" s="131"/>
      <c r="C12" s="128"/>
      <c r="D12" s="134"/>
      <c r="E12" s="136"/>
      <c r="F12" s="121" t="s">
        <v>212</v>
      </c>
      <c r="G12" s="31"/>
      <c r="H12" s="30"/>
      <c r="I12" s="30"/>
      <c r="J12" s="30"/>
      <c r="K12" s="30"/>
      <c r="L12" s="30"/>
      <c r="M12" s="30"/>
      <c r="N12" s="30"/>
      <c r="O12" s="30"/>
      <c r="P12" s="30"/>
      <c r="Q12" s="30"/>
      <c r="R12" s="30"/>
      <c r="S12" s="30"/>
      <c r="T12" s="30"/>
      <c r="U12" s="30"/>
    </row>
    <row r="13" spans="1:21" x14ac:dyDescent="0.25">
      <c r="A13" s="30"/>
      <c r="B13" s="127" t="s">
        <v>130</v>
      </c>
      <c r="C13" s="21" t="s">
        <v>125</v>
      </c>
      <c r="D13" s="21" t="s">
        <v>132</v>
      </c>
      <c r="E13" s="34"/>
      <c r="F13" s="30"/>
      <c r="G13" s="30"/>
      <c r="H13" s="30"/>
      <c r="I13" s="30"/>
      <c r="J13" s="30"/>
      <c r="K13" s="30"/>
      <c r="L13" s="30"/>
      <c r="M13" s="30"/>
      <c r="N13" s="30"/>
      <c r="O13" s="30"/>
      <c r="P13" s="30"/>
      <c r="Q13" s="30"/>
      <c r="R13" s="30"/>
      <c r="S13" s="30"/>
      <c r="T13" s="30"/>
    </row>
    <row r="14" spans="1:21" x14ac:dyDescent="0.25">
      <c r="A14" s="30"/>
      <c r="B14" s="127"/>
      <c r="C14" s="20" t="s">
        <v>126</v>
      </c>
      <c r="D14" s="20" t="s">
        <v>133</v>
      </c>
      <c r="E14" s="34"/>
      <c r="F14" s="30"/>
      <c r="G14" s="30"/>
      <c r="H14" s="30"/>
      <c r="I14" s="30"/>
      <c r="J14" s="30"/>
      <c r="K14" s="30"/>
      <c r="L14" s="30"/>
      <c r="M14" s="30"/>
      <c r="N14" s="30"/>
      <c r="O14" s="30"/>
      <c r="P14" s="30"/>
      <c r="Q14" s="30"/>
      <c r="R14" s="30"/>
      <c r="S14" s="30"/>
      <c r="T14" s="30"/>
    </row>
    <row r="15" spans="1:21" x14ac:dyDescent="0.25">
      <c r="A15" s="30"/>
      <c r="B15" s="128"/>
      <c r="C15" s="20" t="s">
        <v>127</v>
      </c>
      <c r="D15" s="20" t="s">
        <v>134</v>
      </c>
      <c r="E15" s="34"/>
      <c r="F15" s="30"/>
      <c r="G15" s="30"/>
      <c r="H15" s="30"/>
      <c r="I15" s="30"/>
      <c r="J15" s="30"/>
      <c r="K15" s="30"/>
      <c r="L15" s="30"/>
      <c r="M15" s="30"/>
      <c r="N15" s="30"/>
      <c r="O15" s="30"/>
      <c r="P15" s="30"/>
      <c r="Q15" s="30"/>
      <c r="R15" s="30"/>
      <c r="S15" s="30"/>
      <c r="T15" s="30"/>
    </row>
    <row r="16" spans="1:21" x14ac:dyDescent="0.25">
      <c r="A16" s="30"/>
      <c r="B16" s="129" t="s">
        <v>135</v>
      </c>
      <c r="C16" s="129"/>
      <c r="D16" s="22" t="s">
        <v>111</v>
      </c>
      <c r="E16" s="34"/>
      <c r="F16" s="30"/>
      <c r="G16" s="30"/>
      <c r="H16" s="30"/>
      <c r="I16" s="30"/>
      <c r="J16" s="30"/>
      <c r="K16" s="30"/>
      <c r="L16" s="30"/>
      <c r="M16" s="30"/>
      <c r="N16" s="30"/>
      <c r="O16" s="30"/>
      <c r="P16" s="30"/>
      <c r="Q16" s="30"/>
      <c r="R16" s="30"/>
      <c r="S16" s="30"/>
      <c r="T16" s="30"/>
    </row>
    <row r="17" spans="1:20" x14ac:dyDescent="0.25">
      <c r="A17" s="30"/>
      <c r="B17" s="30"/>
      <c r="C17" s="30"/>
      <c r="D17" s="30"/>
      <c r="E17" s="107"/>
      <c r="F17" s="30"/>
      <c r="G17" s="30"/>
      <c r="H17" s="30"/>
      <c r="I17" s="30"/>
      <c r="J17" s="30"/>
      <c r="K17" s="30"/>
      <c r="L17" s="30"/>
      <c r="M17" s="30"/>
      <c r="N17" s="30"/>
      <c r="O17" s="30"/>
      <c r="P17" s="30"/>
      <c r="Q17" s="30"/>
      <c r="R17" s="30"/>
      <c r="S17" s="30"/>
      <c r="T17" s="30"/>
    </row>
    <row r="18" spans="1:20" x14ac:dyDescent="0.25">
      <c r="A18" s="30"/>
      <c r="B18" s="125" t="s">
        <v>136</v>
      </c>
      <c r="C18" s="125"/>
      <c r="D18" s="125"/>
      <c r="E18" s="126"/>
      <c r="F18" s="30"/>
      <c r="G18" s="30"/>
      <c r="H18" s="30"/>
      <c r="I18" s="30"/>
      <c r="J18" s="30"/>
      <c r="K18" s="30"/>
      <c r="L18" s="30"/>
      <c r="M18" s="30"/>
      <c r="N18" s="30"/>
      <c r="O18" s="30"/>
      <c r="P18" s="30"/>
      <c r="Q18" s="30"/>
      <c r="R18" s="30"/>
      <c r="S18" s="30"/>
      <c r="T18" s="30"/>
    </row>
    <row r="19" spans="1:20" x14ac:dyDescent="0.25">
      <c r="A19" s="30"/>
      <c r="B19" s="125"/>
      <c r="C19" s="125"/>
      <c r="D19" s="125"/>
      <c r="E19" s="126"/>
      <c r="F19" s="30"/>
      <c r="G19" s="30"/>
      <c r="H19" s="30"/>
      <c r="I19" s="30"/>
      <c r="J19" s="30"/>
      <c r="K19" s="30"/>
      <c r="L19" s="30"/>
      <c r="M19" s="30"/>
      <c r="N19" s="30"/>
      <c r="O19" s="30"/>
      <c r="P19" s="30"/>
      <c r="Q19" s="30"/>
      <c r="R19" s="30"/>
      <c r="S19" s="30"/>
      <c r="T19" s="30"/>
    </row>
    <row r="20" spans="1:20" x14ac:dyDescent="0.25">
      <c r="A20" s="30"/>
      <c r="B20" s="30"/>
      <c r="C20" s="30"/>
      <c r="D20" s="30"/>
      <c r="E20" s="30"/>
      <c r="F20" s="30"/>
      <c r="G20" s="30"/>
      <c r="H20" s="30"/>
      <c r="I20" s="30"/>
      <c r="J20" s="30"/>
      <c r="K20" s="30"/>
      <c r="L20" s="30"/>
      <c r="M20" s="30"/>
      <c r="N20" s="30"/>
      <c r="O20" s="30"/>
      <c r="P20" s="30"/>
      <c r="Q20" s="30"/>
      <c r="R20" s="30"/>
      <c r="S20" s="30"/>
      <c r="T20" s="30"/>
    </row>
    <row r="21" spans="1:20" x14ac:dyDescent="0.25">
      <c r="A21" s="30"/>
      <c r="B21" s="32"/>
      <c r="C21" s="32"/>
      <c r="D21" s="32"/>
      <c r="E21" s="32"/>
      <c r="F21" s="30"/>
      <c r="G21" s="30"/>
      <c r="H21" s="30"/>
      <c r="I21" s="30"/>
      <c r="J21" s="30"/>
      <c r="K21" s="30"/>
      <c r="L21" s="30"/>
      <c r="M21" s="30"/>
      <c r="N21" s="30"/>
      <c r="O21" s="30"/>
      <c r="P21" s="30"/>
      <c r="Q21" s="30"/>
      <c r="R21" s="30"/>
      <c r="S21" s="30"/>
      <c r="T21" s="30"/>
    </row>
    <row r="22" spans="1:20" x14ac:dyDescent="0.25">
      <c r="A22" s="30"/>
      <c r="B22" s="33"/>
      <c r="C22" s="33"/>
      <c r="D22" s="33"/>
      <c r="E22" s="33"/>
      <c r="F22" s="30"/>
      <c r="G22" s="30"/>
      <c r="H22" s="30"/>
      <c r="I22" s="30"/>
      <c r="J22" s="30"/>
      <c r="K22" s="30"/>
      <c r="L22" s="30"/>
      <c r="M22" s="30"/>
      <c r="N22" s="30"/>
      <c r="O22" s="30"/>
      <c r="P22" s="30"/>
      <c r="Q22" s="30"/>
      <c r="R22" s="30"/>
      <c r="S22" s="30"/>
      <c r="T22" s="30"/>
    </row>
    <row r="23" spans="1:20" x14ac:dyDescent="0.25">
      <c r="A23" s="30"/>
      <c r="B23" s="30"/>
      <c r="C23" s="30"/>
      <c r="D23" s="30"/>
      <c r="E23" s="30"/>
      <c r="F23" s="30"/>
      <c r="G23" s="30"/>
      <c r="H23" s="30"/>
      <c r="I23" s="30"/>
      <c r="J23" s="30"/>
      <c r="K23" s="30"/>
      <c r="L23" s="30"/>
      <c r="M23" s="30"/>
      <c r="N23" s="30"/>
      <c r="O23" s="30"/>
      <c r="P23" s="30"/>
      <c r="Q23" s="30"/>
      <c r="R23" s="30"/>
      <c r="S23" s="30"/>
      <c r="T23" s="30"/>
    </row>
    <row r="24" spans="1:20" x14ac:dyDescent="0.25">
      <c r="A24" s="30"/>
      <c r="B24" s="30"/>
      <c r="C24" s="30"/>
      <c r="D24" s="30"/>
      <c r="E24" s="30"/>
      <c r="F24" s="30"/>
      <c r="G24" s="30"/>
      <c r="H24" s="30"/>
      <c r="I24" s="30"/>
      <c r="J24" s="30"/>
      <c r="K24" s="30"/>
      <c r="L24" s="30"/>
      <c r="M24" s="30"/>
      <c r="N24" s="30"/>
      <c r="O24" s="30"/>
      <c r="P24" s="30"/>
      <c r="Q24" s="30"/>
      <c r="R24" s="30"/>
      <c r="S24" s="30"/>
      <c r="T24" s="30"/>
    </row>
    <row r="25" spans="1:20" x14ac:dyDescent="0.25">
      <c r="A25" s="30"/>
      <c r="B25" s="30"/>
      <c r="C25" s="30"/>
      <c r="D25" s="30"/>
      <c r="E25" s="30"/>
      <c r="F25" s="30"/>
      <c r="G25" s="30"/>
      <c r="H25" s="30"/>
      <c r="I25" s="30"/>
      <c r="J25" s="30"/>
      <c r="K25" s="30"/>
      <c r="L25" s="30"/>
      <c r="M25" s="30"/>
      <c r="N25" s="30"/>
      <c r="O25" s="30"/>
      <c r="P25" s="30"/>
      <c r="Q25" s="30"/>
      <c r="R25" s="30"/>
      <c r="S25" s="30"/>
      <c r="T25" s="30"/>
    </row>
    <row r="26" spans="1:20" x14ac:dyDescent="0.25">
      <c r="A26" s="30"/>
      <c r="B26" s="30"/>
      <c r="C26" s="30"/>
      <c r="D26" s="30"/>
      <c r="E26" s="30"/>
      <c r="F26" s="30"/>
      <c r="G26" s="30"/>
      <c r="H26" s="30"/>
      <c r="I26" s="30"/>
      <c r="J26" s="30"/>
      <c r="K26" s="30"/>
      <c r="L26" s="30"/>
      <c r="M26" s="30"/>
      <c r="N26" s="30"/>
      <c r="O26" s="30"/>
      <c r="P26" s="30"/>
      <c r="Q26" s="30"/>
      <c r="R26" s="30"/>
      <c r="S26" s="30"/>
      <c r="T26" s="30"/>
    </row>
    <row r="27" spans="1:20" x14ac:dyDescent="0.25">
      <c r="A27" s="30"/>
      <c r="B27" s="30"/>
      <c r="C27" s="30"/>
      <c r="D27" s="30"/>
      <c r="E27" s="30"/>
      <c r="F27" s="30"/>
      <c r="G27" s="30"/>
      <c r="H27" s="30"/>
      <c r="I27" s="30"/>
      <c r="J27" s="30"/>
      <c r="K27" s="30"/>
      <c r="L27" s="30"/>
      <c r="M27" s="30"/>
      <c r="N27" s="30"/>
      <c r="O27" s="30"/>
      <c r="P27" s="30"/>
      <c r="Q27" s="30"/>
      <c r="R27" s="30"/>
      <c r="S27" s="30"/>
      <c r="T27" s="30"/>
    </row>
    <row r="28" spans="1:20" x14ac:dyDescent="0.25">
      <c r="A28" s="30"/>
      <c r="B28" s="30"/>
      <c r="C28" s="30"/>
      <c r="D28" s="30"/>
      <c r="E28" s="30"/>
      <c r="F28" s="30"/>
      <c r="G28" s="30"/>
      <c r="H28" s="30"/>
      <c r="I28" s="30"/>
      <c r="J28" s="30"/>
      <c r="K28" s="30"/>
      <c r="L28" s="30"/>
      <c r="M28" s="30"/>
      <c r="N28" s="30"/>
      <c r="O28" s="30"/>
      <c r="P28" s="30"/>
      <c r="Q28" s="30"/>
      <c r="R28" s="30"/>
      <c r="S28" s="30"/>
      <c r="T28" s="30"/>
    </row>
    <row r="29" spans="1:20" x14ac:dyDescent="0.25">
      <c r="A29" s="30"/>
      <c r="B29" s="30"/>
      <c r="C29" s="30"/>
      <c r="D29" s="30"/>
      <c r="E29" s="30"/>
      <c r="F29" s="30"/>
      <c r="G29" s="30"/>
      <c r="H29" s="30"/>
      <c r="I29" s="30"/>
      <c r="J29" s="30"/>
      <c r="K29" s="30"/>
      <c r="L29" s="30"/>
      <c r="M29" s="30"/>
      <c r="N29" s="30"/>
      <c r="O29" s="30"/>
      <c r="P29" s="30"/>
      <c r="Q29" s="30"/>
      <c r="R29" s="30"/>
      <c r="S29" s="30"/>
      <c r="T29" s="30"/>
    </row>
    <row r="30" spans="1:20" x14ac:dyDescent="0.25">
      <c r="A30" s="30"/>
      <c r="B30" s="30"/>
      <c r="C30" s="30"/>
      <c r="D30" s="30"/>
      <c r="E30" s="30"/>
      <c r="F30" s="30"/>
      <c r="G30" s="30"/>
      <c r="H30" s="30"/>
      <c r="I30" s="30"/>
      <c r="J30" s="30"/>
      <c r="K30" s="30"/>
      <c r="L30" s="30"/>
      <c r="M30" s="30"/>
      <c r="N30" s="30"/>
      <c r="O30" s="30"/>
      <c r="P30" s="30"/>
      <c r="Q30" s="30"/>
      <c r="R30" s="30"/>
      <c r="S30" s="30"/>
      <c r="T30" s="30"/>
    </row>
    <row r="31" spans="1:20" x14ac:dyDescent="0.25">
      <c r="A31" s="30"/>
      <c r="B31" s="30"/>
      <c r="C31" s="30"/>
      <c r="D31" s="30"/>
      <c r="E31" s="30"/>
      <c r="F31" s="30"/>
      <c r="G31" s="30"/>
      <c r="H31" s="30"/>
      <c r="I31" s="30"/>
      <c r="J31" s="30"/>
      <c r="K31" s="30"/>
      <c r="L31" s="30"/>
      <c r="M31" s="30"/>
      <c r="N31" s="30"/>
      <c r="O31" s="30"/>
      <c r="P31" s="30"/>
      <c r="Q31" s="30"/>
      <c r="R31" s="30"/>
      <c r="S31" s="30"/>
      <c r="T31" s="30"/>
    </row>
    <row r="32" spans="1:20" x14ac:dyDescent="0.25">
      <c r="A32" s="30"/>
      <c r="B32" s="30"/>
      <c r="C32" s="30"/>
      <c r="D32" s="30"/>
      <c r="E32" s="30"/>
      <c r="F32" s="30"/>
      <c r="G32" s="30"/>
      <c r="H32" s="30"/>
      <c r="I32" s="30"/>
      <c r="J32" s="30"/>
      <c r="K32" s="30"/>
      <c r="L32" s="30"/>
      <c r="M32" s="30"/>
      <c r="N32" s="30"/>
      <c r="O32" s="30"/>
      <c r="P32" s="30"/>
      <c r="Q32" s="30"/>
      <c r="R32" s="30"/>
      <c r="S32" s="30"/>
      <c r="T32" s="30"/>
    </row>
    <row r="33" spans="1:20" x14ac:dyDescent="0.25">
      <c r="A33" s="30"/>
      <c r="B33" s="30"/>
      <c r="C33" s="30"/>
      <c r="D33" s="30"/>
      <c r="E33" s="30"/>
      <c r="F33" s="30"/>
      <c r="G33" s="30"/>
      <c r="H33" s="30"/>
      <c r="I33" s="30"/>
      <c r="J33" s="30"/>
      <c r="K33" s="30"/>
      <c r="L33" s="30"/>
      <c r="M33" s="30"/>
      <c r="N33" s="30"/>
      <c r="O33" s="30"/>
      <c r="P33" s="30"/>
      <c r="Q33" s="30"/>
      <c r="R33" s="30"/>
      <c r="S33" s="30"/>
      <c r="T33" s="30"/>
    </row>
    <row r="34" spans="1:20" x14ac:dyDescent="0.25">
      <c r="A34" s="30"/>
      <c r="B34" s="30"/>
      <c r="C34" s="30"/>
      <c r="D34" s="30"/>
      <c r="E34" s="30"/>
      <c r="F34" s="30"/>
      <c r="G34" s="30"/>
      <c r="H34" s="30"/>
      <c r="I34" s="30"/>
      <c r="J34" s="30"/>
      <c r="K34" s="30"/>
      <c r="L34" s="30"/>
      <c r="M34" s="30"/>
      <c r="N34" s="30"/>
      <c r="O34" s="30"/>
      <c r="P34" s="30"/>
      <c r="Q34" s="30"/>
      <c r="R34" s="30"/>
      <c r="S34" s="30"/>
      <c r="T34" s="30"/>
    </row>
    <row r="35" spans="1:20" x14ac:dyDescent="0.25">
      <c r="A35" s="30"/>
      <c r="B35" s="30"/>
      <c r="C35" s="30"/>
      <c r="D35" s="30"/>
      <c r="E35" s="30"/>
      <c r="F35" s="30"/>
      <c r="G35" s="30"/>
      <c r="H35" s="30"/>
      <c r="I35" s="30"/>
      <c r="J35" s="30"/>
      <c r="K35" s="30"/>
      <c r="L35" s="30"/>
      <c r="M35" s="30"/>
      <c r="N35" s="30"/>
      <c r="O35" s="30"/>
      <c r="P35" s="30"/>
      <c r="Q35" s="30"/>
      <c r="R35" s="30"/>
      <c r="S35" s="30"/>
      <c r="T35" s="30"/>
    </row>
    <row r="36" spans="1:20" x14ac:dyDescent="0.25">
      <c r="A36" s="30"/>
      <c r="B36" s="30"/>
      <c r="C36" s="30"/>
      <c r="D36" s="30"/>
      <c r="E36" s="30"/>
      <c r="F36" s="30"/>
      <c r="G36" s="30"/>
      <c r="H36" s="30"/>
      <c r="I36" s="30"/>
      <c r="J36" s="30"/>
      <c r="K36" s="30"/>
      <c r="L36" s="30"/>
      <c r="M36" s="30"/>
      <c r="N36" s="30"/>
      <c r="O36" s="30"/>
      <c r="P36" s="30"/>
      <c r="Q36" s="30"/>
      <c r="R36" s="30"/>
      <c r="S36" s="30"/>
      <c r="T36" s="30"/>
    </row>
    <row r="37" spans="1:20" x14ac:dyDescent="0.25">
      <c r="A37" s="30"/>
      <c r="B37" s="30"/>
      <c r="C37" s="30"/>
      <c r="D37" s="30"/>
      <c r="E37" s="30"/>
      <c r="F37" s="30"/>
      <c r="G37" s="30"/>
      <c r="H37" s="30"/>
      <c r="I37" s="30"/>
      <c r="J37" s="30"/>
      <c r="K37" s="30"/>
      <c r="L37" s="30"/>
      <c r="M37" s="30"/>
      <c r="N37" s="30"/>
      <c r="O37" s="30"/>
      <c r="P37" s="30"/>
      <c r="Q37" s="30"/>
      <c r="R37" s="30"/>
      <c r="S37" s="30"/>
      <c r="T37" s="30"/>
    </row>
    <row r="38" spans="1:20" x14ac:dyDescent="0.25">
      <c r="A38" s="30"/>
      <c r="B38" s="30"/>
      <c r="C38" s="30"/>
      <c r="D38" s="30"/>
      <c r="E38" s="30"/>
      <c r="F38" s="30"/>
      <c r="G38" s="30"/>
      <c r="H38" s="30"/>
      <c r="I38" s="30"/>
      <c r="J38" s="30"/>
      <c r="K38" s="30"/>
      <c r="L38" s="30"/>
      <c r="M38" s="30"/>
      <c r="N38" s="30"/>
      <c r="O38" s="30"/>
      <c r="P38" s="30"/>
      <c r="Q38" s="30"/>
      <c r="R38" s="30"/>
      <c r="S38" s="30"/>
      <c r="T38" s="30"/>
    </row>
    <row r="39" spans="1:20" x14ac:dyDescent="0.25">
      <c r="A39" s="30"/>
      <c r="B39" s="30"/>
      <c r="C39" s="30"/>
      <c r="D39" s="30"/>
      <c r="E39" s="30"/>
      <c r="F39" s="30"/>
      <c r="G39" s="30"/>
      <c r="H39" s="30"/>
      <c r="I39" s="30"/>
      <c r="J39" s="30"/>
      <c r="K39" s="30"/>
      <c r="L39" s="30"/>
      <c r="M39" s="30"/>
      <c r="N39" s="30"/>
      <c r="O39" s="30"/>
      <c r="P39" s="30"/>
      <c r="Q39" s="30"/>
      <c r="R39" s="30"/>
      <c r="S39" s="30"/>
      <c r="T39" s="30"/>
    </row>
    <row r="40" spans="1:20" x14ac:dyDescent="0.25">
      <c r="A40" s="30"/>
      <c r="B40" s="30"/>
      <c r="C40" s="30"/>
      <c r="D40" s="30"/>
      <c r="E40" s="30"/>
      <c r="F40" s="30"/>
      <c r="G40" s="30"/>
      <c r="H40" s="30"/>
      <c r="I40" s="30"/>
      <c r="J40" s="30"/>
      <c r="K40" s="30"/>
      <c r="L40" s="30"/>
      <c r="M40" s="30"/>
      <c r="N40" s="30"/>
      <c r="O40" s="30"/>
      <c r="P40" s="30"/>
      <c r="Q40" s="30"/>
      <c r="R40" s="30"/>
      <c r="S40" s="30"/>
      <c r="T40" s="30"/>
    </row>
    <row r="41" spans="1:20" x14ac:dyDescent="0.25">
      <c r="A41" s="30"/>
      <c r="B41" s="30"/>
      <c r="C41" s="30"/>
      <c r="D41" s="30"/>
      <c r="E41" s="30"/>
      <c r="F41" s="30"/>
      <c r="G41" s="30"/>
      <c r="H41" s="30"/>
      <c r="I41" s="30"/>
      <c r="J41" s="30"/>
      <c r="K41" s="30"/>
      <c r="L41" s="30"/>
      <c r="M41" s="30"/>
      <c r="N41" s="30"/>
      <c r="O41" s="30"/>
      <c r="P41" s="30"/>
      <c r="Q41" s="30"/>
      <c r="R41" s="30"/>
      <c r="S41" s="30"/>
      <c r="T41" s="30"/>
    </row>
    <row r="42" spans="1:20" x14ac:dyDescent="0.25">
      <c r="A42" s="30"/>
      <c r="B42" s="30"/>
      <c r="C42" s="30"/>
      <c r="D42" s="30"/>
      <c r="E42" s="30"/>
      <c r="F42" s="30"/>
      <c r="G42" s="30"/>
      <c r="H42" s="30"/>
      <c r="I42" s="30"/>
      <c r="J42" s="30"/>
      <c r="K42" s="30"/>
      <c r="L42" s="30"/>
      <c r="M42" s="30"/>
      <c r="N42" s="30"/>
      <c r="O42" s="30"/>
      <c r="P42" s="30"/>
      <c r="Q42" s="30"/>
      <c r="R42" s="30"/>
      <c r="S42" s="30"/>
      <c r="T42" s="30"/>
    </row>
    <row r="43" spans="1:20" x14ac:dyDescent="0.25">
      <c r="A43" s="30"/>
      <c r="B43" s="30"/>
      <c r="C43" s="30"/>
      <c r="D43" s="30"/>
      <c r="E43" s="30"/>
      <c r="F43" s="30"/>
      <c r="G43" s="30"/>
      <c r="H43" s="30"/>
      <c r="I43" s="30"/>
      <c r="J43" s="30"/>
      <c r="K43" s="30"/>
      <c r="L43" s="30"/>
      <c r="M43" s="30"/>
      <c r="N43" s="30"/>
      <c r="O43" s="30"/>
      <c r="P43" s="30"/>
      <c r="Q43" s="30"/>
      <c r="R43" s="30"/>
      <c r="S43" s="30"/>
      <c r="T43" s="30"/>
    </row>
    <row r="44" spans="1:20" x14ac:dyDescent="0.25">
      <c r="A44" s="30"/>
      <c r="B44" s="30"/>
      <c r="C44" s="30"/>
      <c r="D44" s="30"/>
      <c r="E44" s="30"/>
      <c r="F44" s="30"/>
      <c r="G44" s="30"/>
      <c r="H44" s="30"/>
      <c r="I44" s="30"/>
      <c r="J44" s="30"/>
      <c r="K44" s="30"/>
      <c r="L44" s="30"/>
      <c r="M44" s="30"/>
      <c r="N44" s="30"/>
      <c r="O44" s="30"/>
      <c r="P44" s="30"/>
      <c r="Q44" s="30"/>
      <c r="R44" s="30"/>
      <c r="S44" s="30"/>
      <c r="T44" s="30"/>
    </row>
    <row r="45" spans="1:20" x14ac:dyDescent="0.25">
      <c r="A45" s="30"/>
      <c r="B45" s="30"/>
      <c r="C45" s="30"/>
      <c r="D45" s="30"/>
      <c r="E45" s="30"/>
      <c r="F45" s="30"/>
      <c r="G45" s="30"/>
      <c r="H45" s="30"/>
      <c r="I45" s="30"/>
      <c r="J45" s="30"/>
      <c r="K45" s="30"/>
      <c r="L45" s="30"/>
      <c r="M45" s="30"/>
      <c r="N45" s="30"/>
      <c r="O45" s="30"/>
      <c r="P45" s="30"/>
      <c r="Q45" s="30"/>
      <c r="R45" s="30"/>
      <c r="S45" s="30"/>
      <c r="T45" s="30"/>
    </row>
    <row r="46" spans="1:20" x14ac:dyDescent="0.25">
      <c r="A46" s="30"/>
      <c r="B46" s="30"/>
      <c r="C46" s="30"/>
      <c r="D46" s="30"/>
      <c r="E46" s="30"/>
      <c r="F46" s="30"/>
      <c r="G46" s="30"/>
      <c r="H46" s="30"/>
      <c r="I46" s="30"/>
      <c r="J46" s="30"/>
      <c r="K46" s="30"/>
      <c r="L46" s="30"/>
      <c r="M46" s="30"/>
      <c r="N46" s="30"/>
      <c r="O46" s="30"/>
      <c r="P46" s="30"/>
      <c r="Q46" s="30"/>
      <c r="R46" s="30"/>
      <c r="S46" s="30"/>
      <c r="T46" s="30"/>
    </row>
    <row r="47" spans="1:20" x14ac:dyDescent="0.25">
      <c r="A47" s="30"/>
      <c r="B47" s="30"/>
      <c r="C47" s="30"/>
      <c r="D47" s="30"/>
      <c r="E47" s="30"/>
      <c r="F47" s="30"/>
      <c r="G47" s="30"/>
      <c r="H47" s="30"/>
      <c r="I47" s="30"/>
      <c r="J47" s="30"/>
      <c r="K47" s="30"/>
      <c r="L47" s="30"/>
      <c r="M47" s="30"/>
      <c r="N47" s="30"/>
      <c r="O47" s="30"/>
      <c r="P47" s="30"/>
      <c r="Q47" s="30"/>
      <c r="R47" s="30"/>
      <c r="S47" s="30"/>
      <c r="T47" s="30"/>
    </row>
    <row r="48" spans="1:20" x14ac:dyDescent="0.25">
      <c r="A48" s="30"/>
      <c r="B48" s="30"/>
      <c r="C48" s="30"/>
      <c r="D48" s="30"/>
      <c r="E48" s="30"/>
      <c r="F48" s="30"/>
      <c r="G48" s="30"/>
      <c r="H48" s="30"/>
      <c r="I48" s="30"/>
      <c r="J48" s="30"/>
      <c r="K48" s="30"/>
      <c r="L48" s="30"/>
      <c r="M48" s="30"/>
      <c r="N48" s="30"/>
      <c r="O48" s="30"/>
      <c r="P48" s="30"/>
      <c r="Q48" s="30"/>
      <c r="R48" s="30"/>
      <c r="S48" s="30"/>
      <c r="T48" s="30"/>
    </row>
    <row r="49" spans="1:20" x14ac:dyDescent="0.25">
      <c r="A49" s="30"/>
      <c r="B49" s="30"/>
      <c r="C49" s="30"/>
      <c r="D49" s="30"/>
      <c r="E49" s="30"/>
      <c r="F49" s="30"/>
      <c r="G49" s="30"/>
      <c r="H49" s="30"/>
      <c r="I49" s="30"/>
      <c r="J49" s="30"/>
      <c r="K49" s="30"/>
      <c r="L49" s="30"/>
      <c r="M49" s="30"/>
      <c r="N49" s="30"/>
      <c r="O49" s="30"/>
      <c r="P49" s="30"/>
      <c r="Q49" s="30"/>
      <c r="R49" s="30"/>
      <c r="S49" s="30"/>
      <c r="T49" s="30"/>
    </row>
    <row r="50" spans="1:20" x14ac:dyDescent="0.25">
      <c r="A50" s="30"/>
      <c r="B50" s="30"/>
      <c r="C50" s="30"/>
      <c r="D50" s="30"/>
      <c r="E50" s="30"/>
      <c r="F50" s="30"/>
      <c r="G50" s="30"/>
      <c r="H50" s="30"/>
      <c r="I50" s="30"/>
      <c r="J50" s="30"/>
      <c r="K50" s="30"/>
      <c r="L50" s="30"/>
      <c r="M50" s="30"/>
      <c r="N50" s="30"/>
      <c r="O50" s="30"/>
      <c r="P50" s="30"/>
      <c r="Q50" s="30"/>
      <c r="R50" s="30"/>
      <c r="S50" s="30"/>
      <c r="T50" s="30"/>
    </row>
    <row r="51" spans="1:20" x14ac:dyDescent="0.25">
      <c r="A51" s="30"/>
      <c r="B51" s="30"/>
      <c r="C51" s="30"/>
      <c r="D51" s="30"/>
      <c r="E51" s="30"/>
      <c r="F51" s="30"/>
      <c r="G51" s="30"/>
      <c r="H51" s="30"/>
      <c r="I51" s="30"/>
      <c r="J51" s="30"/>
      <c r="K51" s="30"/>
      <c r="L51" s="30"/>
      <c r="M51" s="30"/>
      <c r="N51" s="30"/>
      <c r="O51" s="30"/>
      <c r="P51" s="30"/>
      <c r="Q51" s="30"/>
      <c r="R51" s="30"/>
      <c r="S51" s="30"/>
      <c r="T51" s="30"/>
    </row>
    <row r="52" spans="1:20" x14ac:dyDescent="0.25">
      <c r="A52" s="30"/>
      <c r="B52" s="30"/>
      <c r="C52" s="30"/>
      <c r="D52" s="30"/>
      <c r="E52" s="30"/>
      <c r="F52" s="30"/>
      <c r="G52" s="30"/>
      <c r="H52" s="30"/>
      <c r="I52" s="30"/>
      <c r="J52" s="30"/>
      <c r="K52" s="30"/>
      <c r="L52" s="30"/>
      <c r="M52" s="30"/>
      <c r="N52" s="30"/>
      <c r="O52" s="30"/>
      <c r="P52" s="30"/>
      <c r="Q52" s="30"/>
      <c r="R52" s="30"/>
      <c r="S52" s="30"/>
      <c r="T52" s="30"/>
    </row>
    <row r="53" spans="1:20" x14ac:dyDescent="0.25">
      <c r="A53" s="30"/>
      <c r="B53" s="30"/>
      <c r="C53" s="30"/>
      <c r="D53" s="30"/>
      <c r="E53" s="30"/>
      <c r="F53" s="30"/>
      <c r="G53" s="30"/>
      <c r="H53" s="30"/>
      <c r="I53" s="30"/>
      <c r="J53" s="30"/>
      <c r="K53" s="30"/>
      <c r="L53" s="30"/>
      <c r="M53" s="30"/>
      <c r="N53" s="30"/>
      <c r="O53" s="30"/>
      <c r="P53" s="30"/>
      <c r="Q53" s="30"/>
      <c r="R53" s="30"/>
      <c r="S53" s="30"/>
      <c r="T53" s="30"/>
    </row>
    <row r="54" spans="1:20" x14ac:dyDescent="0.25">
      <c r="A54" s="30"/>
      <c r="B54" s="30"/>
      <c r="C54" s="30"/>
      <c r="D54" s="30"/>
      <c r="E54" s="30"/>
      <c r="F54" s="30"/>
      <c r="G54" s="30"/>
      <c r="H54" s="30"/>
      <c r="I54" s="30"/>
      <c r="J54" s="30"/>
      <c r="K54" s="30"/>
      <c r="L54" s="30"/>
      <c r="M54" s="30"/>
      <c r="N54" s="30"/>
      <c r="O54" s="30"/>
      <c r="P54" s="30"/>
      <c r="Q54" s="30"/>
      <c r="R54" s="30"/>
      <c r="S54" s="30"/>
      <c r="T54" s="30"/>
    </row>
    <row r="55" spans="1:20" x14ac:dyDescent="0.25">
      <c r="A55" s="30"/>
      <c r="B55" s="30"/>
      <c r="C55" s="30"/>
      <c r="D55" s="30"/>
      <c r="E55" s="30"/>
      <c r="F55" s="30"/>
      <c r="G55" s="30"/>
      <c r="H55" s="30"/>
      <c r="I55" s="30"/>
      <c r="J55" s="30"/>
      <c r="K55" s="30"/>
      <c r="L55" s="30"/>
      <c r="M55" s="30"/>
      <c r="N55" s="30"/>
      <c r="O55" s="30"/>
      <c r="P55" s="30"/>
      <c r="Q55" s="30"/>
      <c r="R55" s="30"/>
      <c r="S55" s="30"/>
      <c r="T55" s="30"/>
    </row>
    <row r="56" spans="1:20" x14ac:dyDescent="0.25">
      <c r="A56" s="30"/>
      <c r="B56" s="30"/>
      <c r="C56" s="30"/>
      <c r="D56" s="30"/>
      <c r="E56" s="30"/>
      <c r="F56" s="30"/>
      <c r="G56" s="30"/>
      <c r="H56" s="30"/>
      <c r="I56" s="30"/>
      <c r="J56" s="30"/>
      <c r="K56" s="30"/>
      <c r="L56" s="30"/>
      <c r="M56" s="30"/>
      <c r="N56" s="30"/>
      <c r="O56" s="30"/>
      <c r="P56" s="30"/>
      <c r="Q56" s="30"/>
      <c r="R56" s="30"/>
      <c r="S56" s="30"/>
      <c r="T56" s="30"/>
    </row>
    <row r="57" spans="1:20" x14ac:dyDescent="0.25">
      <c r="A57" s="30"/>
      <c r="B57" s="30"/>
      <c r="C57" s="30"/>
      <c r="D57" s="30"/>
      <c r="E57" s="30"/>
      <c r="F57" s="30"/>
      <c r="G57" s="30"/>
      <c r="H57" s="30"/>
      <c r="I57" s="30"/>
      <c r="J57" s="30"/>
      <c r="K57" s="30"/>
      <c r="L57" s="30"/>
      <c r="M57" s="30"/>
      <c r="N57" s="30"/>
      <c r="O57" s="30"/>
      <c r="P57" s="30"/>
      <c r="Q57" s="30"/>
      <c r="R57" s="30"/>
      <c r="S57" s="30"/>
      <c r="T57" s="30"/>
    </row>
    <row r="58" spans="1:20" x14ac:dyDescent="0.25">
      <c r="A58" s="30"/>
      <c r="B58" s="30"/>
      <c r="C58" s="30"/>
      <c r="D58" s="30"/>
      <c r="E58" s="30"/>
      <c r="F58" s="30"/>
      <c r="G58" s="30"/>
      <c r="H58" s="30"/>
      <c r="I58" s="30"/>
      <c r="J58" s="30"/>
      <c r="K58" s="30"/>
      <c r="L58" s="30"/>
      <c r="M58" s="30"/>
      <c r="N58" s="30"/>
      <c r="O58" s="30"/>
      <c r="P58" s="30"/>
      <c r="Q58" s="30"/>
      <c r="R58" s="30"/>
      <c r="S58" s="30"/>
      <c r="T58" s="30"/>
    </row>
    <row r="59" spans="1:20" x14ac:dyDescent="0.25">
      <c r="A59" s="30"/>
      <c r="B59" s="30"/>
      <c r="C59" s="30"/>
      <c r="D59" s="30"/>
      <c r="E59" s="30"/>
      <c r="F59" s="30"/>
      <c r="G59" s="30"/>
      <c r="H59" s="30"/>
      <c r="I59" s="30"/>
      <c r="J59" s="30"/>
      <c r="K59" s="30"/>
      <c r="L59" s="30"/>
      <c r="M59" s="30"/>
      <c r="N59" s="30"/>
      <c r="O59" s="30"/>
      <c r="P59" s="30"/>
      <c r="Q59" s="30"/>
      <c r="R59" s="30"/>
      <c r="S59" s="30"/>
      <c r="T59" s="30"/>
    </row>
    <row r="60" spans="1:20" x14ac:dyDescent="0.25">
      <c r="A60" s="30"/>
      <c r="B60" s="30"/>
      <c r="C60" s="30"/>
      <c r="D60" s="30"/>
      <c r="E60" s="30"/>
      <c r="F60" s="30"/>
      <c r="G60" s="30"/>
      <c r="H60" s="30"/>
      <c r="I60" s="30"/>
      <c r="J60" s="30"/>
      <c r="K60" s="30"/>
      <c r="L60" s="30"/>
      <c r="M60" s="30"/>
      <c r="N60" s="30"/>
      <c r="O60" s="30"/>
      <c r="P60" s="30"/>
      <c r="Q60" s="30"/>
      <c r="R60" s="30"/>
      <c r="S60" s="30"/>
      <c r="T60" s="30"/>
    </row>
    <row r="61" spans="1:20" x14ac:dyDescent="0.25">
      <c r="A61" s="30"/>
      <c r="B61" s="30"/>
      <c r="C61" s="30"/>
      <c r="D61" s="30"/>
      <c r="E61" s="30"/>
      <c r="F61" s="30"/>
      <c r="G61" s="30"/>
      <c r="H61" s="30"/>
      <c r="I61" s="30"/>
      <c r="J61" s="30"/>
      <c r="K61" s="30"/>
      <c r="L61" s="30"/>
      <c r="M61" s="30"/>
      <c r="N61" s="30"/>
      <c r="O61" s="30"/>
      <c r="P61" s="30"/>
      <c r="Q61" s="30"/>
      <c r="R61" s="30"/>
      <c r="S61" s="30"/>
      <c r="T61" s="30"/>
    </row>
    <row r="62" spans="1:20" x14ac:dyDescent="0.25">
      <c r="A62" s="30"/>
      <c r="B62" s="30"/>
      <c r="C62" s="30"/>
      <c r="D62" s="30"/>
      <c r="E62" s="30"/>
      <c r="F62" s="30"/>
      <c r="G62" s="30"/>
      <c r="H62" s="30"/>
      <c r="I62" s="30"/>
      <c r="J62" s="30"/>
      <c r="K62" s="30"/>
      <c r="L62" s="30"/>
      <c r="M62" s="30"/>
      <c r="N62" s="30"/>
      <c r="O62" s="30"/>
      <c r="P62" s="30"/>
      <c r="Q62" s="30"/>
      <c r="R62" s="30"/>
      <c r="S62" s="30"/>
      <c r="T62" s="30"/>
    </row>
    <row r="63" spans="1:20" x14ac:dyDescent="0.25">
      <c r="A63" s="30"/>
      <c r="B63" s="30"/>
      <c r="C63" s="30"/>
      <c r="D63" s="30"/>
      <c r="E63" s="30"/>
      <c r="F63" s="30"/>
      <c r="G63" s="30"/>
      <c r="H63" s="30"/>
      <c r="I63" s="30"/>
      <c r="J63" s="30"/>
      <c r="K63" s="30"/>
      <c r="L63" s="30"/>
      <c r="M63" s="30"/>
      <c r="N63" s="30"/>
      <c r="O63" s="30"/>
      <c r="P63" s="30"/>
      <c r="Q63" s="30"/>
      <c r="R63" s="30"/>
      <c r="S63" s="30"/>
      <c r="T63" s="30"/>
    </row>
    <row r="64" spans="1:20" x14ac:dyDescent="0.25">
      <c r="A64" s="30"/>
      <c r="B64" s="30"/>
      <c r="C64" s="30"/>
      <c r="D64" s="30"/>
      <c r="E64" s="30"/>
      <c r="F64" s="30"/>
      <c r="G64" s="30"/>
      <c r="H64" s="30"/>
      <c r="I64" s="30"/>
      <c r="J64" s="30"/>
      <c r="K64" s="30"/>
      <c r="L64" s="30"/>
      <c r="M64" s="30"/>
      <c r="N64" s="30"/>
      <c r="O64" s="30"/>
      <c r="P64" s="30"/>
      <c r="Q64" s="30"/>
      <c r="R64" s="30"/>
      <c r="S64" s="30"/>
      <c r="T64" s="30"/>
    </row>
    <row r="65" spans="1:20" x14ac:dyDescent="0.25">
      <c r="A65" s="30"/>
      <c r="B65" s="30"/>
      <c r="C65" s="30"/>
      <c r="D65" s="30"/>
      <c r="E65" s="30"/>
      <c r="F65" s="30"/>
      <c r="G65" s="30"/>
      <c r="H65" s="30"/>
      <c r="I65" s="30"/>
      <c r="J65" s="30"/>
      <c r="K65" s="30"/>
      <c r="L65" s="30"/>
      <c r="M65" s="30"/>
      <c r="N65" s="30"/>
      <c r="O65" s="30"/>
      <c r="P65" s="30"/>
      <c r="Q65" s="30"/>
      <c r="R65" s="30"/>
      <c r="S65" s="30"/>
      <c r="T65" s="30"/>
    </row>
  </sheetData>
  <sheetProtection sheet="1" objects="1" scenarios="1" selectLockedCells="1"/>
  <mergeCells count="11">
    <mergeCell ref="B8:E9"/>
    <mergeCell ref="C7:E7"/>
    <mergeCell ref="B18:D19"/>
    <mergeCell ref="E18:E19"/>
    <mergeCell ref="B13:B15"/>
    <mergeCell ref="B16:C16"/>
    <mergeCell ref="B10:E10"/>
    <mergeCell ref="B11:B12"/>
    <mergeCell ref="C11:C12"/>
    <mergeCell ref="D11:D12"/>
    <mergeCell ref="E11:E12"/>
  </mergeCells>
  <hyperlinks>
    <hyperlink ref="B18:D19" r:id="rId1" display="URM (Consulte o valor aqui)"/>
    <hyperlink ref="B10:E10" r:id="rId2" display="CUB - RS (Consulte o valor aqui)"/>
  </hyperlinks>
  <pageMargins left="0" right="0" top="0" bottom="0" header="0" footer="0"/>
  <pageSetup paperSize="9" orientation="portrait" horizontalDpi="0" verticalDpi="0" r:id="rId3"/>
  <drawing r:id="rId4"/>
  <legacyDrawing r:id="rId5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Plan2">
    <tabColor rgb="FF002060"/>
  </sheetPr>
  <dimension ref="A1:T85"/>
  <sheetViews>
    <sheetView showGridLines="0" tabSelected="1" zoomScaleNormal="100" workbookViewId="0">
      <selection activeCell="B3" sqref="B3:C3"/>
    </sheetView>
  </sheetViews>
  <sheetFormatPr defaultRowHeight="15" x14ac:dyDescent="0.25"/>
  <cols>
    <col min="1" max="1" width="1.7109375" customWidth="1"/>
    <col min="2" max="2" width="33.28515625" customWidth="1"/>
    <col min="3" max="5" width="27.85546875" customWidth="1"/>
    <col min="6" max="7" width="13" customWidth="1"/>
    <col min="9" max="9" width="5" customWidth="1"/>
  </cols>
  <sheetData>
    <row r="1" spans="2:20" x14ac:dyDescent="0.25">
      <c r="B1" s="141" t="s">
        <v>166</v>
      </c>
      <c r="C1" s="141"/>
      <c r="D1" s="141"/>
      <c r="E1" s="141"/>
      <c r="F1" s="141"/>
      <c r="G1" s="141"/>
      <c r="H1" s="113"/>
      <c r="I1" s="114"/>
      <c r="J1" s="114"/>
      <c r="K1" s="114"/>
      <c r="L1" s="114"/>
      <c r="M1" s="114"/>
      <c r="N1" s="114"/>
      <c r="O1" s="113"/>
      <c r="P1" s="113"/>
      <c r="Q1" s="113"/>
      <c r="R1" s="30"/>
      <c r="S1" s="30"/>
      <c r="T1" s="30"/>
    </row>
    <row r="2" spans="2:20" ht="9" customHeight="1" x14ac:dyDescent="0.25">
      <c r="B2" s="149" t="s">
        <v>172</v>
      </c>
      <c r="C2" s="149"/>
      <c r="D2" s="45" t="s">
        <v>167</v>
      </c>
      <c r="E2" s="45" t="s">
        <v>168</v>
      </c>
      <c r="F2" s="151" t="s">
        <v>79</v>
      </c>
      <c r="G2" s="151"/>
      <c r="H2" s="113"/>
      <c r="I2" s="114"/>
      <c r="J2" s="114"/>
      <c r="K2" s="114"/>
      <c r="L2" s="114"/>
      <c r="M2" s="114"/>
      <c r="N2" s="114"/>
      <c r="O2" s="113"/>
      <c r="P2" s="113"/>
      <c r="Q2" s="113"/>
      <c r="R2" s="30"/>
      <c r="S2" s="30"/>
      <c r="T2" s="30"/>
    </row>
    <row r="3" spans="2:20" x14ac:dyDescent="0.25">
      <c r="B3" s="148"/>
      <c r="C3" s="148"/>
      <c r="D3" s="109"/>
      <c r="E3" s="109"/>
      <c r="F3" s="152"/>
      <c r="G3" s="152"/>
      <c r="H3" s="113"/>
      <c r="I3" s="114">
        <v>5</v>
      </c>
      <c r="J3" s="114" t="s">
        <v>81</v>
      </c>
      <c r="K3" s="114"/>
      <c r="L3" s="114"/>
      <c r="M3" s="114"/>
      <c r="N3" s="114"/>
      <c r="O3" s="113"/>
      <c r="P3" s="113"/>
      <c r="Q3" s="113"/>
      <c r="R3" s="30"/>
      <c r="S3" s="30"/>
      <c r="T3" s="30"/>
    </row>
    <row r="4" spans="2:20" s="42" customFormat="1" ht="9" customHeight="1" x14ac:dyDescent="0.25">
      <c r="B4" s="149" t="s">
        <v>169</v>
      </c>
      <c r="C4" s="149"/>
      <c r="D4" s="106" t="s">
        <v>143</v>
      </c>
      <c r="E4" s="106" t="s">
        <v>142</v>
      </c>
      <c r="F4" s="142" t="s">
        <v>207</v>
      </c>
      <c r="G4" s="143"/>
      <c r="H4" s="115"/>
      <c r="I4" s="116"/>
      <c r="J4" s="116" t="s">
        <v>80</v>
      </c>
      <c r="K4" s="116"/>
      <c r="L4" s="116"/>
      <c r="M4" s="116"/>
      <c r="N4" s="116"/>
      <c r="O4" s="115"/>
      <c r="P4" s="115"/>
      <c r="Q4" s="115"/>
      <c r="R4" s="112"/>
      <c r="S4" s="112"/>
      <c r="T4" s="112"/>
    </row>
    <row r="5" spans="2:20" x14ac:dyDescent="0.25">
      <c r="B5" s="150"/>
      <c r="C5" s="150"/>
      <c r="D5" s="109"/>
      <c r="E5" s="39"/>
      <c r="F5" s="144">
        <f ca="1">TODAY()</f>
        <v>43810</v>
      </c>
      <c r="G5" s="145"/>
      <c r="H5" s="113"/>
      <c r="I5" s="114"/>
      <c r="J5" s="114" t="s">
        <v>180</v>
      </c>
      <c r="K5" s="114"/>
      <c r="L5" s="114"/>
      <c r="M5" s="114"/>
      <c r="N5" s="114"/>
      <c r="O5" s="113"/>
      <c r="P5" s="113"/>
      <c r="Q5" s="113"/>
      <c r="R5" s="30"/>
      <c r="S5" s="30"/>
      <c r="T5" s="30"/>
    </row>
    <row r="6" spans="2:20" ht="9" customHeight="1" x14ac:dyDescent="0.25">
      <c r="H6" s="113"/>
      <c r="I6" s="114"/>
      <c r="J6" s="114" t="s">
        <v>181</v>
      </c>
      <c r="K6" s="114"/>
      <c r="L6" s="114"/>
      <c r="M6" s="114"/>
      <c r="N6" s="114"/>
      <c r="O6" s="113"/>
      <c r="P6" s="113"/>
      <c r="Q6" s="113"/>
      <c r="R6" s="30"/>
      <c r="S6" s="30"/>
      <c r="T6" s="30"/>
    </row>
    <row r="7" spans="2:20" x14ac:dyDescent="0.25">
      <c r="B7" s="55" t="s">
        <v>170</v>
      </c>
      <c r="C7" s="54" t="s">
        <v>175</v>
      </c>
      <c r="D7" s="54" t="s">
        <v>176</v>
      </c>
      <c r="E7" s="54" t="s">
        <v>72</v>
      </c>
      <c r="F7" s="51" t="s">
        <v>17</v>
      </c>
      <c r="G7" s="51" t="s">
        <v>177</v>
      </c>
      <c r="H7" s="113"/>
      <c r="I7" s="120" t="s">
        <v>212</v>
      </c>
      <c r="J7" s="114"/>
      <c r="K7" s="114"/>
      <c r="L7" s="114"/>
      <c r="M7" s="114"/>
      <c r="N7" s="114"/>
      <c r="O7" s="113"/>
      <c r="P7" s="113"/>
      <c r="Q7" s="113"/>
      <c r="R7" s="30"/>
      <c r="S7" s="30"/>
      <c r="T7" s="30"/>
    </row>
    <row r="8" spans="2:20" x14ac:dyDescent="0.25">
      <c r="B8" s="55" t="s">
        <v>179</v>
      </c>
      <c r="C8" s="110"/>
      <c r="D8" s="110"/>
      <c r="E8" s="110"/>
      <c r="F8" s="111"/>
      <c r="G8" s="111"/>
      <c r="H8" s="113"/>
      <c r="I8" s="114"/>
      <c r="J8" s="114"/>
      <c r="K8" s="114"/>
      <c r="L8" s="114"/>
      <c r="M8" s="114"/>
      <c r="N8" s="114"/>
      <c r="O8" s="113"/>
      <c r="P8" s="113"/>
      <c r="Q8" s="113"/>
      <c r="R8" s="30"/>
      <c r="S8" s="30"/>
      <c r="T8" s="30"/>
    </row>
    <row r="9" spans="2:20" x14ac:dyDescent="0.25">
      <c r="B9" s="43" t="s">
        <v>148</v>
      </c>
      <c r="C9" s="38"/>
      <c r="D9" s="38"/>
      <c r="E9" s="37"/>
      <c r="F9" s="67"/>
      <c r="G9" s="67"/>
      <c r="H9" s="113"/>
      <c r="I9" s="114"/>
      <c r="J9" s="114" t="s">
        <v>146</v>
      </c>
      <c r="K9" s="114"/>
      <c r="L9" s="114">
        <v>3</v>
      </c>
      <c r="M9" s="114"/>
      <c r="N9" s="114"/>
      <c r="O9" s="113"/>
      <c r="P9" s="113"/>
      <c r="Q9" s="113"/>
      <c r="R9" s="30"/>
      <c r="S9" s="30"/>
      <c r="T9" s="30"/>
    </row>
    <row r="10" spans="2:20" x14ac:dyDescent="0.25">
      <c r="B10" s="43" t="s">
        <v>149</v>
      </c>
      <c r="C10" s="38"/>
      <c r="D10" s="38"/>
      <c r="E10" s="37"/>
      <c r="F10" s="67"/>
      <c r="G10" s="67"/>
      <c r="H10" s="113"/>
      <c r="I10" s="114"/>
      <c r="J10" s="114" t="s">
        <v>147</v>
      </c>
      <c r="K10" s="114"/>
      <c r="L10" s="114"/>
      <c r="M10" s="114"/>
      <c r="N10" s="114"/>
      <c r="O10" s="113"/>
      <c r="P10" s="113"/>
      <c r="Q10" s="113"/>
      <c r="R10" s="30"/>
      <c r="S10" s="30"/>
      <c r="T10" s="30"/>
    </row>
    <row r="11" spans="2:20" x14ac:dyDescent="0.25">
      <c r="B11" s="43" t="s">
        <v>150</v>
      </c>
      <c r="C11" s="47"/>
      <c r="D11" s="47"/>
      <c r="E11" s="48"/>
      <c r="F11" s="67"/>
      <c r="G11" s="67"/>
      <c r="H11" s="113"/>
      <c r="I11" s="114"/>
      <c r="J11" s="114"/>
      <c r="K11" s="114"/>
      <c r="L11" s="114"/>
      <c r="M11" s="114"/>
      <c r="N11" s="114"/>
      <c r="O11" s="113"/>
      <c r="P11" s="113"/>
      <c r="Q11" s="113"/>
      <c r="R11" s="30"/>
      <c r="S11" s="30"/>
      <c r="T11" s="30"/>
    </row>
    <row r="12" spans="2:20" ht="7.9" customHeight="1" x14ac:dyDescent="0.25">
      <c r="B12" s="146" t="s">
        <v>165</v>
      </c>
      <c r="C12" s="38"/>
      <c r="D12" s="38"/>
      <c r="E12" s="147"/>
      <c r="F12" s="139"/>
      <c r="G12" s="139"/>
      <c r="H12" s="113"/>
      <c r="I12" s="114"/>
      <c r="J12" s="114"/>
      <c r="K12" s="114"/>
      <c r="L12" s="114"/>
      <c r="M12" s="114"/>
      <c r="N12" s="114"/>
      <c r="O12" s="113"/>
      <c r="P12" s="113"/>
      <c r="Q12" s="113"/>
      <c r="R12" s="30"/>
      <c r="S12" s="30"/>
      <c r="T12" s="30"/>
    </row>
    <row r="13" spans="2:20" ht="7.9" customHeight="1" x14ac:dyDescent="0.25">
      <c r="B13" s="146"/>
      <c r="C13" s="38"/>
      <c r="D13" s="37"/>
      <c r="E13" s="147"/>
      <c r="F13" s="140"/>
      <c r="G13" s="140"/>
      <c r="H13" s="113"/>
      <c r="I13" s="114"/>
      <c r="J13" s="114"/>
      <c r="K13" s="114"/>
      <c r="L13" s="114"/>
      <c r="M13" s="114"/>
      <c r="N13" s="114"/>
      <c r="O13" s="113"/>
      <c r="P13" s="113"/>
      <c r="Q13" s="113"/>
      <c r="R13" s="30"/>
      <c r="S13" s="30"/>
      <c r="T13" s="30"/>
    </row>
    <row r="14" spans="2:20" x14ac:dyDescent="0.25">
      <c r="B14" s="46" t="s">
        <v>151</v>
      </c>
      <c r="C14" s="38"/>
      <c r="D14" s="38"/>
      <c r="E14" s="38"/>
      <c r="F14" s="67"/>
      <c r="G14" s="67"/>
      <c r="H14" s="113"/>
      <c r="I14" s="114">
        <v>2</v>
      </c>
      <c r="J14" s="114"/>
      <c r="K14" s="114"/>
      <c r="L14" s="114"/>
      <c r="M14" s="114"/>
      <c r="N14" s="114"/>
      <c r="O14" s="113"/>
      <c r="P14" s="113"/>
      <c r="Q14" s="113"/>
      <c r="R14" s="30"/>
      <c r="S14" s="30"/>
      <c r="T14" s="30"/>
    </row>
    <row r="15" spans="2:20" x14ac:dyDescent="0.25">
      <c r="B15" s="43" t="s">
        <v>211</v>
      </c>
      <c r="C15" s="49"/>
      <c r="D15" s="50"/>
      <c r="E15" s="50"/>
      <c r="F15" s="67"/>
      <c r="G15" s="67"/>
      <c r="H15" s="113"/>
      <c r="I15" s="114"/>
      <c r="J15" s="114"/>
      <c r="K15" s="114"/>
      <c r="L15" s="114"/>
      <c r="M15" s="114"/>
      <c r="N15" s="114"/>
      <c r="O15" s="113"/>
      <c r="P15" s="113"/>
      <c r="Q15" s="113"/>
      <c r="R15" s="30"/>
      <c r="S15" s="30"/>
      <c r="T15" s="30"/>
    </row>
    <row r="16" spans="2:20" x14ac:dyDescent="0.25">
      <c r="B16" s="43" t="s">
        <v>152</v>
      </c>
      <c r="C16" s="38"/>
      <c r="D16" s="38"/>
      <c r="E16" s="37"/>
      <c r="F16" s="67"/>
      <c r="G16" s="67"/>
      <c r="H16" s="113"/>
      <c r="I16" s="114"/>
      <c r="J16" s="114" t="s">
        <v>140</v>
      </c>
      <c r="K16" s="114"/>
      <c r="L16" s="114"/>
      <c r="M16" s="114"/>
      <c r="N16" s="114"/>
      <c r="O16" s="113"/>
      <c r="P16" s="113"/>
      <c r="Q16" s="113"/>
      <c r="R16" s="30"/>
      <c r="S16" s="30"/>
      <c r="T16" s="30"/>
    </row>
    <row r="17" spans="2:20" x14ac:dyDescent="0.25">
      <c r="B17" s="43" t="s">
        <v>153</v>
      </c>
      <c r="C17" s="38"/>
      <c r="D17" s="38"/>
      <c r="E17" s="37"/>
      <c r="F17" s="67"/>
      <c r="G17" s="67"/>
      <c r="H17" s="113"/>
      <c r="I17" s="114"/>
      <c r="J17" s="114" t="s">
        <v>141</v>
      </c>
      <c r="K17" s="114"/>
      <c r="L17" s="114"/>
      <c r="M17" s="114"/>
      <c r="N17" s="114"/>
      <c r="O17" s="113"/>
      <c r="P17" s="113"/>
      <c r="Q17" s="113"/>
      <c r="R17" s="30"/>
      <c r="S17" s="30"/>
      <c r="T17" s="30"/>
    </row>
    <row r="18" spans="2:20" x14ac:dyDescent="0.25">
      <c r="B18" s="43" t="s">
        <v>154</v>
      </c>
      <c r="C18" s="38"/>
      <c r="D18" s="38"/>
      <c r="E18" s="38"/>
      <c r="F18" s="67"/>
      <c r="G18" s="67"/>
      <c r="H18" s="113"/>
      <c r="I18" s="114"/>
      <c r="J18" s="114"/>
      <c r="K18" s="114"/>
      <c r="L18" s="114"/>
      <c r="M18" s="114"/>
      <c r="N18" s="114"/>
      <c r="O18" s="113"/>
      <c r="P18" s="113"/>
      <c r="Q18" s="113"/>
      <c r="R18" s="30"/>
      <c r="S18" s="30"/>
      <c r="T18" s="30"/>
    </row>
    <row r="19" spans="2:20" x14ac:dyDescent="0.25">
      <c r="B19" s="43" t="s">
        <v>155</v>
      </c>
      <c r="C19" s="38"/>
      <c r="D19" s="38"/>
      <c r="E19" s="38"/>
      <c r="F19" s="67"/>
      <c r="G19" s="67"/>
      <c r="H19" s="113"/>
      <c r="I19" s="114"/>
      <c r="J19" s="114"/>
      <c r="K19" s="114"/>
      <c r="L19" s="114"/>
      <c r="M19" s="114"/>
      <c r="N19" s="114"/>
      <c r="O19" s="113"/>
      <c r="P19" s="113"/>
      <c r="Q19" s="113"/>
      <c r="R19" s="30"/>
      <c r="S19" s="30"/>
      <c r="T19" s="30"/>
    </row>
    <row r="20" spans="2:20" ht="15" customHeight="1" x14ac:dyDescent="0.25">
      <c r="B20" s="43" t="s">
        <v>156</v>
      </c>
      <c r="C20" s="38"/>
      <c r="D20" s="38"/>
      <c r="E20" s="37"/>
      <c r="F20" s="67"/>
      <c r="G20" s="67"/>
      <c r="H20" s="113"/>
      <c r="I20" s="114"/>
      <c r="J20" s="114">
        <v>3</v>
      </c>
      <c r="K20" s="114"/>
      <c r="L20" s="114"/>
      <c r="M20" s="114"/>
      <c r="N20" s="114"/>
      <c r="O20" s="113"/>
      <c r="P20" s="113"/>
      <c r="Q20" s="113"/>
      <c r="R20" s="30"/>
      <c r="S20" s="30"/>
      <c r="T20" s="30"/>
    </row>
    <row r="21" spans="2:20" x14ac:dyDescent="0.25">
      <c r="B21" s="43" t="s">
        <v>164</v>
      </c>
      <c r="C21" s="38"/>
      <c r="D21" s="37"/>
      <c r="E21" s="37"/>
      <c r="F21" s="67"/>
      <c r="G21" s="67"/>
      <c r="H21" s="113"/>
      <c r="I21" s="114"/>
      <c r="J21" s="114"/>
      <c r="K21" s="114"/>
      <c r="L21" s="114"/>
      <c r="M21" s="114"/>
      <c r="N21" s="114"/>
      <c r="O21" s="113"/>
      <c r="P21" s="113"/>
      <c r="Q21" s="113"/>
      <c r="R21" s="30"/>
      <c r="S21" s="30"/>
      <c r="T21" s="30"/>
    </row>
    <row r="22" spans="2:20" x14ac:dyDescent="0.25">
      <c r="B22" s="44" t="s">
        <v>163</v>
      </c>
      <c r="C22" s="41"/>
      <c r="D22" s="39"/>
      <c r="E22" s="37"/>
      <c r="F22" s="67"/>
      <c r="G22" s="67"/>
      <c r="H22" s="113"/>
      <c r="I22" s="114"/>
      <c r="J22" s="114"/>
      <c r="K22" s="114"/>
      <c r="L22" s="114"/>
      <c r="M22" s="114"/>
      <c r="N22" s="114"/>
      <c r="O22" s="113"/>
      <c r="P22" s="113"/>
      <c r="Q22" s="113"/>
      <c r="R22" s="30"/>
      <c r="S22" s="30"/>
      <c r="T22" s="30"/>
    </row>
    <row r="23" spans="2:20" x14ac:dyDescent="0.25">
      <c r="B23" s="44" t="s">
        <v>157</v>
      </c>
      <c r="C23" s="41"/>
      <c r="D23" s="41"/>
      <c r="E23" s="40"/>
      <c r="F23" s="67"/>
      <c r="G23" s="67"/>
      <c r="H23" s="113"/>
      <c r="I23" s="114"/>
      <c r="J23" s="114"/>
      <c r="K23" s="114"/>
      <c r="L23" s="114"/>
      <c r="M23" s="114"/>
      <c r="N23" s="114"/>
      <c r="O23" s="113"/>
      <c r="P23" s="113"/>
      <c r="Q23" s="113"/>
      <c r="R23" s="30"/>
      <c r="S23" s="30"/>
      <c r="T23" s="30"/>
    </row>
    <row r="24" spans="2:20" x14ac:dyDescent="0.25">
      <c r="B24" s="44" t="s">
        <v>158</v>
      </c>
      <c r="C24" s="41"/>
      <c r="D24" s="41"/>
      <c r="E24" s="40"/>
      <c r="F24" s="67"/>
      <c r="G24" s="67"/>
      <c r="H24" s="113"/>
      <c r="I24" s="114"/>
      <c r="J24" s="114"/>
      <c r="K24" s="114"/>
      <c r="L24" s="114"/>
      <c r="M24" s="114"/>
      <c r="N24" s="114"/>
      <c r="O24" s="113"/>
      <c r="P24" s="113"/>
      <c r="Q24" s="113"/>
      <c r="R24" s="30"/>
      <c r="S24" s="30"/>
      <c r="T24" s="30"/>
    </row>
    <row r="25" spans="2:20" x14ac:dyDescent="0.25">
      <c r="B25" s="44" t="s">
        <v>159</v>
      </c>
      <c r="C25" s="41"/>
      <c r="D25" s="41"/>
      <c r="E25" s="40"/>
      <c r="F25" s="67"/>
      <c r="G25" s="67"/>
      <c r="H25" s="113"/>
      <c r="I25" s="113"/>
      <c r="J25" s="113"/>
      <c r="K25" s="113"/>
      <c r="L25" s="113"/>
      <c r="M25" s="113"/>
      <c r="N25" s="113"/>
      <c r="O25" s="113"/>
      <c r="P25" s="113"/>
      <c r="Q25" s="113"/>
      <c r="R25" s="30"/>
      <c r="S25" s="30"/>
      <c r="T25" s="30"/>
    </row>
    <row r="26" spans="2:20" x14ac:dyDescent="0.25">
      <c r="B26" s="44" t="s">
        <v>160</v>
      </c>
      <c r="C26" s="41"/>
      <c r="D26" s="41"/>
      <c r="E26" s="40"/>
      <c r="F26" s="67"/>
      <c r="G26" s="67"/>
      <c r="H26" s="30"/>
      <c r="I26" s="30"/>
      <c r="J26" s="30"/>
      <c r="K26" s="30"/>
      <c r="L26" s="30"/>
      <c r="M26" s="30"/>
      <c r="N26" s="30"/>
      <c r="O26" s="30"/>
      <c r="P26" s="30"/>
      <c r="Q26" s="30"/>
      <c r="R26" s="30"/>
      <c r="S26" s="30"/>
      <c r="T26" s="30"/>
    </row>
    <row r="27" spans="2:20" x14ac:dyDescent="0.25">
      <c r="B27" s="44" t="s">
        <v>161</v>
      </c>
      <c r="C27" s="41"/>
      <c r="D27" s="41"/>
      <c r="E27" s="40"/>
      <c r="F27" s="67"/>
      <c r="G27" s="67"/>
      <c r="H27" s="30"/>
      <c r="I27" s="30"/>
      <c r="J27" s="30"/>
      <c r="K27" s="30"/>
      <c r="L27" s="30"/>
      <c r="M27" s="30"/>
      <c r="N27" s="30"/>
      <c r="O27" s="30"/>
      <c r="P27" s="30"/>
      <c r="Q27" s="30"/>
      <c r="R27" s="30"/>
      <c r="S27" s="30"/>
      <c r="T27" s="30"/>
    </row>
    <row r="28" spans="2:20" x14ac:dyDescent="0.25">
      <c r="B28" s="44" t="s">
        <v>162</v>
      </c>
      <c r="C28" s="41"/>
      <c r="D28" s="41"/>
      <c r="E28" s="40"/>
      <c r="F28" s="67"/>
      <c r="G28" s="67"/>
      <c r="H28" s="30"/>
      <c r="I28" s="30"/>
      <c r="J28" s="30"/>
      <c r="K28" s="30"/>
      <c r="L28" s="30"/>
      <c r="M28" s="30"/>
      <c r="N28" s="30"/>
      <c r="O28" s="30"/>
      <c r="P28" s="30"/>
      <c r="Q28" s="30"/>
      <c r="R28" s="30"/>
      <c r="S28" s="30"/>
      <c r="T28" s="30"/>
    </row>
    <row r="29" spans="2:20" x14ac:dyDescent="0.25">
      <c r="B29" s="44" t="s">
        <v>174</v>
      </c>
      <c r="C29" s="41"/>
      <c r="D29" s="41"/>
      <c r="E29" s="41"/>
      <c r="F29" s="2"/>
      <c r="G29" s="2"/>
      <c r="H29" s="30"/>
      <c r="I29" s="30"/>
      <c r="J29" s="30"/>
      <c r="K29" s="30"/>
      <c r="L29" s="30"/>
      <c r="M29" s="30"/>
      <c r="N29" s="30"/>
      <c r="O29" s="30"/>
      <c r="P29" s="30"/>
      <c r="Q29" s="30"/>
      <c r="R29" s="30"/>
      <c r="S29" s="30"/>
      <c r="T29" s="30"/>
    </row>
    <row r="30" spans="2:20" x14ac:dyDescent="0.25">
      <c r="B30" s="55" t="s">
        <v>171</v>
      </c>
      <c r="C30" s="54" t="str">
        <f>IF('Calc. Resid.'!F29&gt;0,CONCATENATE('Calc. Resid.'!A29," - ",'Calc. Resid.'!E29),IF('Calc. Resid.'!F28&gt;0,CONCATENATE('Calc. Resid.'!A28," - ",'Calc. Resid.'!E28),IF('Calc. Resid.'!F27&gt;0,CONCATENATE("BAIXO"," - ",'Calc. Resid.'!E27),"")))</f>
        <v/>
      </c>
      <c r="D30" s="54" t="str">
        <f>IF('Calc. Com.'!F36&gt;0,CONCATENATE("ALTO"," - ",'Calc. Com.'!E36),IF('Calc. Com.'!F35&gt;0,CONCATENATE("MÉDIO"," - ",'Calc. Com.'!E35),IF('Calc. Com.'!F34&gt;0,CONCATENATE("BAIXO"," - ",'Calc. Com.'!E34),"")))</f>
        <v/>
      </c>
      <c r="E30" s="54" t="str">
        <f>IF('Calc. Pav.'!E35&gt;0,CONCATENATE("NORMAL"," - ",Cálculos!F30),IF('Calc. Pav.'!E34&gt;0,CONCATENATE("BAIXO"," - ",Cálculos!F29),""))</f>
        <v/>
      </c>
      <c r="F30" s="70" t="str">
        <f>IF(L9=1,"NORMAL",IF(L9=2,"ALTO",""))</f>
        <v/>
      </c>
      <c r="G30" s="70" t="str">
        <f>IF(J20=1,"BAIXO",IF(J20=2,"NORMAL",""))</f>
        <v/>
      </c>
      <c r="H30" s="30"/>
      <c r="I30" s="30"/>
      <c r="J30" s="30"/>
      <c r="K30" s="30"/>
      <c r="L30" s="30"/>
      <c r="M30" s="30"/>
      <c r="N30" s="30"/>
      <c r="O30" s="30"/>
      <c r="P30" s="30"/>
      <c r="Q30" s="30"/>
      <c r="R30" s="30"/>
      <c r="S30" s="30"/>
      <c r="T30" s="30"/>
    </row>
    <row r="31" spans="2:20" ht="8.25" customHeight="1" x14ac:dyDescent="0.25">
      <c r="B31" s="69"/>
      <c r="C31" s="68"/>
      <c r="D31" s="68"/>
      <c r="E31" s="68"/>
      <c r="F31" s="3"/>
      <c r="G31" s="3"/>
      <c r="H31" s="30"/>
      <c r="I31" s="30"/>
      <c r="J31" s="30"/>
      <c r="K31" s="30"/>
      <c r="L31" s="30"/>
      <c r="M31" s="30"/>
      <c r="N31" s="30"/>
      <c r="O31" s="30"/>
      <c r="P31" s="30"/>
      <c r="Q31" s="30"/>
      <c r="R31" s="30"/>
      <c r="S31" s="30"/>
      <c r="T31" s="30"/>
    </row>
    <row r="32" spans="2:20" x14ac:dyDescent="0.25">
      <c r="B32" s="54" t="s">
        <v>83</v>
      </c>
      <c r="C32" s="101">
        <f>Cálculos!G7</f>
        <v>0</v>
      </c>
      <c r="H32" s="30"/>
      <c r="I32" s="30"/>
      <c r="J32" s="30"/>
      <c r="K32" s="30"/>
      <c r="L32" s="30"/>
      <c r="M32" s="30"/>
      <c r="N32" s="30"/>
      <c r="O32" s="30"/>
      <c r="P32" s="30"/>
      <c r="Q32" s="30"/>
      <c r="R32" s="30"/>
      <c r="S32" s="30"/>
      <c r="T32" s="30"/>
    </row>
    <row r="33" spans="1:20" x14ac:dyDescent="0.25">
      <c r="B33" s="54" t="s">
        <v>85</v>
      </c>
      <c r="C33" s="101">
        <f>Cálculos!G12</f>
        <v>0</v>
      </c>
      <c r="H33" s="30"/>
      <c r="I33" s="30"/>
      <c r="J33" s="30"/>
      <c r="K33" s="30"/>
      <c r="L33" s="30"/>
      <c r="M33" s="30"/>
      <c r="N33" s="30"/>
      <c r="O33" s="30"/>
      <c r="P33" s="30"/>
      <c r="Q33" s="30"/>
      <c r="R33" s="30"/>
      <c r="S33" s="30"/>
      <c r="T33" s="30"/>
    </row>
    <row r="34" spans="1:20" x14ac:dyDescent="0.25">
      <c r="B34" s="54" t="s">
        <v>86</v>
      </c>
      <c r="C34" s="102">
        <f>Cálculos!G17</f>
        <v>0</v>
      </c>
      <c r="H34" s="30"/>
      <c r="I34" s="30"/>
      <c r="J34" s="30"/>
      <c r="K34" s="30"/>
      <c r="L34" s="30"/>
      <c r="M34" s="30"/>
      <c r="N34" s="30"/>
      <c r="O34" s="30"/>
      <c r="P34" s="30"/>
      <c r="Q34" s="30"/>
      <c r="R34" s="30"/>
      <c r="S34" s="30"/>
      <c r="T34" s="30"/>
    </row>
    <row r="35" spans="1:20" x14ac:dyDescent="0.25">
      <c r="B35" s="54" t="s">
        <v>84</v>
      </c>
      <c r="C35" s="102">
        <f>IF(I3=2,4.78*HOME!E18,0)</f>
        <v>0</v>
      </c>
      <c r="E35" s="137" t="s">
        <v>208</v>
      </c>
      <c r="F35" s="137"/>
      <c r="H35" s="30"/>
      <c r="I35" s="30"/>
      <c r="J35" s="30"/>
      <c r="K35" s="30"/>
      <c r="L35" s="30"/>
      <c r="M35" s="30"/>
      <c r="N35" s="30"/>
      <c r="O35" s="30"/>
      <c r="P35" s="30"/>
      <c r="Q35" s="30"/>
      <c r="R35" s="30"/>
      <c r="S35" s="30"/>
      <c r="T35" s="30"/>
    </row>
    <row r="36" spans="1:20" x14ac:dyDescent="0.25">
      <c r="B36" s="54" t="s">
        <v>82</v>
      </c>
      <c r="C36" s="102">
        <f>Cálculos!G40</f>
        <v>0</v>
      </c>
      <c r="E36" s="3"/>
      <c r="F36" s="3"/>
      <c r="H36" s="30"/>
      <c r="I36" s="30"/>
      <c r="J36" s="30"/>
      <c r="K36" s="30"/>
      <c r="L36" s="30"/>
      <c r="M36" s="30"/>
      <c r="N36" s="30"/>
      <c r="O36" s="30"/>
      <c r="P36" s="30"/>
      <c r="Q36" s="30"/>
      <c r="R36" s="30"/>
      <c r="S36" s="30"/>
      <c r="T36" s="30"/>
    </row>
    <row r="37" spans="1:20" x14ac:dyDescent="0.25">
      <c r="B37" s="55" t="s">
        <v>137</v>
      </c>
      <c r="C37" s="103">
        <f>SUM(C32:C36)</f>
        <v>0</v>
      </c>
      <c r="D37" s="104" t="s">
        <v>206</v>
      </c>
      <c r="E37" s="138"/>
      <c r="F37" s="138"/>
      <c r="H37" s="30"/>
      <c r="I37" s="30"/>
      <c r="J37" s="30"/>
      <c r="K37" s="30"/>
      <c r="L37" s="30"/>
      <c r="M37" s="30"/>
      <c r="N37" s="30"/>
      <c r="O37" s="30"/>
      <c r="P37" s="30"/>
      <c r="Q37" s="30"/>
      <c r="R37" s="30"/>
      <c r="S37" s="30"/>
      <c r="T37" s="30"/>
    </row>
    <row r="38" spans="1:20" x14ac:dyDescent="0.25">
      <c r="B38" s="69"/>
      <c r="C38" s="105"/>
      <c r="E38" s="137" t="s">
        <v>209</v>
      </c>
      <c r="F38" s="137"/>
      <c r="H38" s="30"/>
      <c r="I38" s="30"/>
      <c r="J38" s="30"/>
      <c r="K38" s="30"/>
      <c r="L38" s="30"/>
      <c r="M38" s="30"/>
      <c r="N38" s="30"/>
      <c r="O38" s="30"/>
      <c r="P38" s="30"/>
      <c r="Q38" s="30"/>
      <c r="R38" s="30"/>
      <c r="S38" s="30"/>
      <c r="T38" s="30"/>
    </row>
    <row r="39" spans="1:20" ht="9" customHeight="1" x14ac:dyDescent="0.25">
      <c r="B39" s="119" t="s">
        <v>210</v>
      </c>
      <c r="C39" s="119"/>
      <c r="H39" s="30"/>
      <c r="I39" s="30"/>
      <c r="J39" s="30"/>
      <c r="K39" s="30"/>
      <c r="L39" s="30"/>
      <c r="M39" s="30"/>
      <c r="N39" s="30"/>
      <c r="O39" s="30"/>
      <c r="P39" s="30"/>
      <c r="Q39" s="30"/>
      <c r="R39" s="30"/>
      <c r="S39" s="30"/>
      <c r="T39" s="30"/>
    </row>
    <row r="40" spans="1:20" ht="9" customHeight="1" x14ac:dyDescent="0.25">
      <c r="B40" s="117" t="str">
        <f>CONCATENATE("R 1-B : ","R$ ",HOME!E13)</f>
        <v xml:space="preserve">R 1-B : R$ </v>
      </c>
      <c r="C40" s="117"/>
      <c r="H40" s="30"/>
      <c r="I40" s="30"/>
      <c r="J40" s="30"/>
      <c r="K40" s="30"/>
      <c r="L40" s="30"/>
      <c r="M40" s="30"/>
      <c r="N40" s="30"/>
      <c r="O40" s="30"/>
      <c r="P40" s="30"/>
      <c r="Q40" s="30"/>
      <c r="R40" s="30"/>
      <c r="S40" s="30"/>
      <c r="T40" s="30"/>
    </row>
    <row r="41" spans="1:20" ht="9" customHeight="1" x14ac:dyDescent="0.25">
      <c r="B41" s="117" t="str">
        <f>CONCATENATE("R 1-N : ","R$ ",HOME!E14)</f>
        <v xml:space="preserve">R 1-N : R$ </v>
      </c>
      <c r="C41" s="117"/>
      <c r="H41" s="30"/>
      <c r="I41" s="30"/>
      <c r="J41" s="30"/>
      <c r="K41" s="30"/>
      <c r="L41" s="30"/>
      <c r="M41" s="30"/>
      <c r="N41" s="30"/>
      <c r="O41" s="30"/>
      <c r="P41" s="30"/>
      <c r="Q41" s="30"/>
      <c r="R41" s="30"/>
      <c r="S41" s="30"/>
      <c r="T41" s="30"/>
    </row>
    <row r="42" spans="1:20" ht="9" customHeight="1" x14ac:dyDescent="0.25">
      <c r="B42" s="117" t="str">
        <f>CONCATENATE("R 1-A : ","R$ ",HOME!E15)</f>
        <v xml:space="preserve">R 1-A : R$ </v>
      </c>
      <c r="C42" s="117"/>
      <c r="H42" s="30"/>
      <c r="I42" s="30"/>
      <c r="J42" s="30"/>
      <c r="K42" s="30"/>
      <c r="L42" s="30"/>
      <c r="M42" s="30"/>
      <c r="N42" s="30"/>
      <c r="O42" s="30"/>
      <c r="P42" s="30"/>
      <c r="Q42" s="30"/>
      <c r="R42" s="30"/>
      <c r="S42" s="30"/>
      <c r="T42" s="30"/>
    </row>
    <row r="43" spans="1:20" ht="9" customHeight="1" x14ac:dyDescent="0.25">
      <c r="B43" s="117" t="str">
        <f>CONCATENATE("GI : ","      R$ ",HOME!E16)</f>
        <v xml:space="preserve">GI :       R$ </v>
      </c>
      <c r="C43" s="117"/>
      <c r="H43" s="30"/>
      <c r="I43" s="30"/>
      <c r="J43" s="30"/>
      <c r="K43" s="30"/>
      <c r="L43" s="30"/>
      <c r="M43" s="30"/>
      <c r="N43" s="30"/>
      <c r="O43" s="30"/>
      <c r="P43" s="30"/>
      <c r="Q43" s="30"/>
      <c r="R43" s="30"/>
      <c r="S43" s="30"/>
      <c r="T43" s="30"/>
    </row>
    <row r="44" spans="1:20" ht="9" customHeight="1" x14ac:dyDescent="0.25">
      <c r="B44" s="117" t="str">
        <f>CONCATENATE("URM : ","R$ ",HOME!E18)</f>
        <v xml:space="preserve">URM : R$ </v>
      </c>
      <c r="C44" s="118"/>
      <c r="H44" s="30"/>
      <c r="I44" s="30"/>
      <c r="J44" s="30"/>
      <c r="K44" s="30"/>
      <c r="L44" s="30"/>
      <c r="M44" s="30"/>
      <c r="N44" s="30"/>
      <c r="O44" s="30"/>
      <c r="P44" s="30"/>
      <c r="Q44" s="30"/>
      <c r="R44" s="30"/>
      <c r="S44" s="30"/>
      <c r="T44" s="30"/>
    </row>
    <row r="45" spans="1:20" x14ac:dyDescent="0.25">
      <c r="A45" s="30"/>
      <c r="B45" s="30"/>
      <c r="C45" s="30"/>
      <c r="D45" s="30"/>
      <c r="E45" s="30"/>
      <c r="F45" s="30"/>
      <c r="G45" s="30"/>
      <c r="H45" s="30"/>
      <c r="I45" s="30"/>
      <c r="J45" s="30"/>
      <c r="K45" s="30"/>
      <c r="L45" s="30"/>
      <c r="M45" s="30"/>
      <c r="N45" s="30"/>
      <c r="O45" s="30"/>
      <c r="P45" s="30"/>
      <c r="Q45" s="30"/>
      <c r="R45" s="30"/>
      <c r="S45" s="30"/>
      <c r="T45" s="30"/>
    </row>
    <row r="46" spans="1:20" x14ac:dyDescent="0.25">
      <c r="A46" s="30"/>
      <c r="B46" s="30"/>
      <c r="C46" s="30"/>
      <c r="D46" s="30"/>
      <c r="E46" s="30"/>
      <c r="F46" s="30"/>
      <c r="G46" s="30"/>
      <c r="H46" s="30"/>
      <c r="I46" s="30"/>
      <c r="J46" s="30"/>
      <c r="K46" s="30"/>
      <c r="L46" s="30"/>
      <c r="M46" s="30"/>
      <c r="N46" s="30"/>
      <c r="O46" s="30"/>
      <c r="P46" s="30"/>
      <c r="Q46" s="30"/>
      <c r="R46" s="30"/>
      <c r="S46" s="30"/>
      <c r="T46" s="30"/>
    </row>
    <row r="47" spans="1:20" x14ac:dyDescent="0.25">
      <c r="A47" s="30"/>
      <c r="B47" s="30"/>
      <c r="C47" s="30"/>
      <c r="D47" s="30"/>
      <c r="E47" s="30"/>
      <c r="F47" s="30"/>
      <c r="G47" s="30"/>
      <c r="H47" s="30"/>
      <c r="I47" s="30"/>
      <c r="J47" s="30"/>
      <c r="K47" s="30"/>
      <c r="L47" s="30"/>
      <c r="M47" s="30"/>
      <c r="N47" s="30"/>
      <c r="O47" s="30"/>
      <c r="P47" s="30"/>
      <c r="Q47" s="30"/>
      <c r="R47" s="30"/>
      <c r="S47" s="30"/>
      <c r="T47" s="30"/>
    </row>
    <row r="48" spans="1:20" x14ac:dyDescent="0.25">
      <c r="A48" s="30"/>
      <c r="B48" s="30"/>
      <c r="C48" s="30"/>
      <c r="D48" s="30"/>
      <c r="E48" s="30"/>
      <c r="F48" s="30"/>
      <c r="G48" s="30"/>
      <c r="H48" s="30"/>
      <c r="I48" s="30"/>
      <c r="J48" s="30"/>
      <c r="K48" s="30"/>
      <c r="L48" s="30"/>
      <c r="M48" s="30"/>
      <c r="N48" s="30"/>
      <c r="O48" s="30"/>
      <c r="P48" s="30"/>
      <c r="Q48" s="30"/>
      <c r="R48" s="30"/>
      <c r="S48" s="30"/>
      <c r="T48" s="30"/>
    </row>
    <row r="49" spans="1:20" x14ac:dyDescent="0.25">
      <c r="A49" s="30"/>
      <c r="B49" s="30"/>
      <c r="C49" s="30"/>
      <c r="D49" s="30"/>
      <c r="E49" s="30"/>
      <c r="F49" s="30"/>
      <c r="G49" s="30"/>
      <c r="H49" s="30"/>
      <c r="I49" s="30"/>
      <c r="J49" s="30"/>
      <c r="K49" s="30"/>
      <c r="L49" s="30"/>
      <c r="M49" s="30"/>
      <c r="N49" s="30"/>
      <c r="O49" s="30"/>
      <c r="P49" s="30"/>
      <c r="Q49" s="30"/>
      <c r="R49" s="30"/>
      <c r="S49" s="30"/>
      <c r="T49" s="30"/>
    </row>
    <row r="50" spans="1:20" x14ac:dyDescent="0.25">
      <c r="A50" s="30"/>
      <c r="B50" s="30"/>
      <c r="C50" s="30"/>
      <c r="D50" s="30"/>
      <c r="E50" s="30"/>
      <c r="F50" s="30"/>
      <c r="G50" s="30"/>
      <c r="H50" s="30"/>
      <c r="I50" s="30"/>
      <c r="J50" s="30"/>
      <c r="K50" s="30"/>
      <c r="L50" s="30"/>
      <c r="M50" s="30"/>
      <c r="N50" s="30"/>
      <c r="O50" s="30"/>
      <c r="P50" s="30"/>
      <c r="Q50" s="30"/>
      <c r="R50" s="30"/>
      <c r="S50" s="30"/>
      <c r="T50" s="30"/>
    </row>
    <row r="51" spans="1:20" x14ac:dyDescent="0.25">
      <c r="A51" s="30"/>
      <c r="B51" s="30"/>
      <c r="C51" s="30"/>
      <c r="D51" s="30"/>
      <c r="E51" s="30"/>
      <c r="F51" s="30"/>
      <c r="G51" s="30"/>
      <c r="H51" s="30"/>
      <c r="I51" s="30"/>
      <c r="J51" s="30"/>
      <c r="K51" s="30"/>
      <c r="L51" s="30"/>
      <c r="M51" s="30"/>
      <c r="N51" s="30"/>
      <c r="O51" s="30"/>
      <c r="P51" s="30"/>
      <c r="Q51" s="30"/>
      <c r="R51" s="30"/>
      <c r="S51" s="30"/>
      <c r="T51" s="30"/>
    </row>
    <row r="52" spans="1:20" x14ac:dyDescent="0.25">
      <c r="A52" s="30"/>
      <c r="B52" s="30"/>
      <c r="C52" s="30"/>
      <c r="D52" s="30"/>
      <c r="E52" s="30"/>
      <c r="F52" s="30"/>
      <c r="G52" s="30"/>
      <c r="H52" s="30"/>
      <c r="I52" s="30"/>
      <c r="J52" s="30"/>
      <c r="K52" s="30"/>
      <c r="L52" s="30"/>
      <c r="M52" s="30"/>
      <c r="N52" s="30"/>
      <c r="O52" s="30"/>
      <c r="P52" s="30"/>
      <c r="Q52" s="30"/>
      <c r="R52" s="30"/>
      <c r="S52" s="30"/>
      <c r="T52" s="30"/>
    </row>
    <row r="53" spans="1:20" x14ac:dyDescent="0.25">
      <c r="A53" s="30"/>
      <c r="B53" s="30"/>
      <c r="C53" s="30"/>
      <c r="D53" s="30"/>
      <c r="E53" s="30"/>
      <c r="F53" s="30"/>
      <c r="G53" s="30"/>
      <c r="H53" s="30"/>
      <c r="I53" s="30"/>
      <c r="J53" s="30"/>
      <c r="K53" s="30"/>
      <c r="L53" s="30"/>
      <c r="M53" s="30"/>
      <c r="N53" s="30"/>
      <c r="O53" s="30"/>
      <c r="P53" s="30"/>
      <c r="Q53" s="30"/>
      <c r="R53" s="30"/>
      <c r="S53" s="30"/>
      <c r="T53" s="30"/>
    </row>
    <row r="54" spans="1:20" x14ac:dyDescent="0.25">
      <c r="A54" s="30"/>
      <c r="B54" s="30"/>
      <c r="C54" s="30"/>
      <c r="D54" s="30"/>
      <c r="E54" s="30"/>
      <c r="F54" s="30"/>
      <c r="G54" s="30"/>
      <c r="H54" s="30"/>
      <c r="I54" s="30"/>
      <c r="J54" s="30"/>
      <c r="K54" s="30"/>
      <c r="L54" s="30"/>
      <c r="M54" s="30"/>
      <c r="N54" s="30"/>
      <c r="O54" s="30"/>
      <c r="P54" s="30"/>
      <c r="Q54" s="30"/>
      <c r="R54" s="30"/>
      <c r="S54" s="30"/>
      <c r="T54" s="30"/>
    </row>
    <row r="55" spans="1:20" x14ac:dyDescent="0.25">
      <c r="A55" s="30"/>
      <c r="B55" s="30"/>
      <c r="C55" s="30"/>
      <c r="D55" s="30"/>
      <c r="E55" s="30"/>
      <c r="F55" s="30"/>
      <c r="G55" s="30"/>
      <c r="H55" s="30"/>
      <c r="I55" s="30"/>
      <c r="J55" s="30"/>
      <c r="K55" s="30"/>
      <c r="L55" s="30"/>
      <c r="M55" s="30"/>
      <c r="N55" s="30"/>
      <c r="O55" s="30"/>
      <c r="P55" s="30"/>
      <c r="Q55" s="30"/>
      <c r="R55" s="30"/>
      <c r="S55" s="30"/>
      <c r="T55" s="30"/>
    </row>
    <row r="56" spans="1:20" x14ac:dyDescent="0.25">
      <c r="A56" s="30"/>
      <c r="B56" s="30"/>
      <c r="C56" s="30"/>
      <c r="D56" s="30"/>
      <c r="E56" s="30"/>
      <c r="F56" s="30"/>
      <c r="G56" s="30"/>
      <c r="H56" s="30"/>
      <c r="I56" s="30"/>
      <c r="J56" s="30"/>
      <c r="K56" s="30"/>
      <c r="L56" s="30"/>
      <c r="M56" s="30"/>
      <c r="N56" s="30"/>
      <c r="O56" s="30"/>
      <c r="P56" s="30"/>
      <c r="Q56" s="30"/>
      <c r="R56" s="30"/>
      <c r="S56" s="30"/>
      <c r="T56" s="30"/>
    </row>
    <row r="57" spans="1:20" x14ac:dyDescent="0.25">
      <c r="A57" s="30"/>
      <c r="B57" s="30"/>
      <c r="C57" s="30"/>
      <c r="D57" s="30"/>
      <c r="E57" s="30"/>
      <c r="F57" s="30"/>
      <c r="G57" s="30"/>
      <c r="H57" s="30"/>
      <c r="I57" s="30"/>
      <c r="J57" s="30"/>
      <c r="K57" s="30"/>
      <c r="L57" s="30"/>
      <c r="M57" s="30"/>
      <c r="N57" s="30"/>
      <c r="O57" s="30"/>
      <c r="P57" s="30"/>
      <c r="Q57" s="30"/>
      <c r="R57" s="30"/>
      <c r="S57" s="30"/>
      <c r="T57" s="30"/>
    </row>
    <row r="58" spans="1:20" x14ac:dyDescent="0.25">
      <c r="A58" s="30"/>
      <c r="B58" s="30"/>
      <c r="C58" s="30"/>
      <c r="D58" s="30"/>
      <c r="E58" s="30"/>
      <c r="F58" s="30"/>
      <c r="G58" s="30"/>
      <c r="H58" s="30"/>
      <c r="I58" s="30"/>
      <c r="J58" s="30"/>
      <c r="K58" s="30"/>
      <c r="L58" s="30"/>
      <c r="M58" s="30"/>
      <c r="N58" s="30"/>
      <c r="O58" s="30"/>
      <c r="P58" s="30"/>
      <c r="Q58" s="30"/>
      <c r="R58" s="30"/>
      <c r="S58" s="30"/>
      <c r="T58" s="30"/>
    </row>
    <row r="59" spans="1:20" x14ac:dyDescent="0.25">
      <c r="A59" s="30"/>
      <c r="B59" s="30"/>
      <c r="C59" s="30"/>
      <c r="D59" s="30"/>
      <c r="E59" s="30"/>
      <c r="F59" s="30"/>
      <c r="G59" s="30"/>
      <c r="H59" s="30"/>
      <c r="I59" s="30"/>
      <c r="J59" s="30"/>
      <c r="K59" s="30"/>
      <c r="L59" s="30"/>
      <c r="M59" s="30"/>
      <c r="N59" s="30"/>
      <c r="O59" s="30"/>
      <c r="P59" s="30"/>
      <c r="Q59" s="30"/>
      <c r="R59" s="30"/>
      <c r="S59" s="30"/>
      <c r="T59" s="30"/>
    </row>
    <row r="60" spans="1:20" x14ac:dyDescent="0.25">
      <c r="A60" s="30"/>
      <c r="B60" s="30"/>
      <c r="C60" s="30"/>
      <c r="D60" s="30"/>
      <c r="E60" s="30"/>
      <c r="F60" s="30"/>
      <c r="G60" s="30"/>
      <c r="H60" s="30"/>
      <c r="I60" s="30"/>
      <c r="J60" s="30"/>
      <c r="K60" s="30"/>
      <c r="L60" s="30"/>
      <c r="M60" s="30"/>
      <c r="N60" s="30"/>
      <c r="O60" s="30"/>
      <c r="P60" s="30"/>
      <c r="Q60" s="30"/>
      <c r="R60" s="30"/>
      <c r="S60" s="30"/>
      <c r="T60" s="30"/>
    </row>
    <row r="61" spans="1:20" x14ac:dyDescent="0.25">
      <c r="A61" s="30"/>
      <c r="B61" s="30"/>
      <c r="C61" s="30"/>
      <c r="D61" s="30"/>
      <c r="E61" s="30"/>
      <c r="F61" s="30"/>
      <c r="G61" s="30"/>
      <c r="H61" s="30"/>
      <c r="I61" s="30"/>
      <c r="J61" s="30"/>
      <c r="K61" s="30"/>
      <c r="L61" s="30"/>
      <c r="M61" s="30"/>
      <c r="N61" s="30"/>
      <c r="O61" s="30"/>
      <c r="P61" s="30"/>
      <c r="Q61" s="30"/>
      <c r="R61" s="30"/>
      <c r="S61" s="30"/>
      <c r="T61" s="30"/>
    </row>
    <row r="62" spans="1:20" x14ac:dyDescent="0.25">
      <c r="A62" s="30"/>
      <c r="B62" s="30"/>
      <c r="C62" s="30"/>
      <c r="D62" s="30"/>
      <c r="E62" s="30"/>
      <c r="F62" s="30"/>
      <c r="G62" s="30"/>
      <c r="H62" s="30"/>
      <c r="I62" s="30"/>
      <c r="J62" s="30"/>
      <c r="K62" s="30"/>
      <c r="L62" s="30"/>
      <c r="M62" s="30"/>
      <c r="N62" s="30"/>
      <c r="O62" s="30"/>
      <c r="P62" s="30"/>
      <c r="Q62" s="30"/>
      <c r="R62" s="30"/>
      <c r="S62" s="30"/>
      <c r="T62" s="30"/>
    </row>
    <row r="63" spans="1:20" x14ac:dyDescent="0.25">
      <c r="A63" s="30"/>
      <c r="B63" s="30"/>
      <c r="C63" s="30"/>
      <c r="D63" s="30"/>
      <c r="E63" s="30"/>
      <c r="F63" s="30"/>
      <c r="G63" s="30"/>
      <c r="H63" s="30"/>
      <c r="I63" s="30"/>
      <c r="J63" s="30"/>
      <c r="K63" s="30"/>
      <c r="L63" s="30"/>
      <c r="M63" s="30"/>
      <c r="N63" s="30"/>
      <c r="O63" s="30"/>
      <c r="P63" s="30"/>
      <c r="Q63" s="30"/>
      <c r="R63" s="30"/>
      <c r="S63" s="30"/>
      <c r="T63" s="30"/>
    </row>
    <row r="64" spans="1:20" x14ac:dyDescent="0.25">
      <c r="A64" s="30"/>
      <c r="B64" s="30"/>
      <c r="C64" s="30"/>
      <c r="D64" s="30"/>
      <c r="E64" s="30"/>
      <c r="F64" s="30"/>
      <c r="G64" s="30"/>
      <c r="H64" s="30"/>
      <c r="I64" s="30"/>
      <c r="J64" s="30"/>
      <c r="K64" s="30"/>
      <c r="L64" s="30"/>
      <c r="M64" s="30"/>
      <c r="N64" s="30"/>
      <c r="O64" s="30"/>
      <c r="P64" s="30"/>
      <c r="Q64" s="30"/>
      <c r="R64" s="30"/>
      <c r="S64" s="30"/>
      <c r="T64" s="30"/>
    </row>
    <row r="65" spans="1:20" x14ac:dyDescent="0.25">
      <c r="A65" s="30"/>
      <c r="B65" s="30"/>
      <c r="C65" s="30"/>
      <c r="D65" s="30"/>
      <c r="E65" s="30"/>
      <c r="F65" s="30"/>
      <c r="G65" s="30"/>
      <c r="H65" s="30"/>
      <c r="I65" s="30"/>
      <c r="J65" s="30"/>
      <c r="K65" s="30"/>
      <c r="L65" s="30"/>
      <c r="M65" s="30"/>
      <c r="N65" s="30"/>
      <c r="O65" s="30"/>
      <c r="P65" s="30"/>
      <c r="Q65" s="30"/>
      <c r="R65" s="30"/>
      <c r="S65" s="30"/>
      <c r="T65" s="30"/>
    </row>
    <row r="66" spans="1:20" x14ac:dyDescent="0.25">
      <c r="A66" s="30"/>
      <c r="B66" s="30"/>
      <c r="C66" s="30"/>
      <c r="D66" s="30"/>
      <c r="E66" s="30"/>
      <c r="F66" s="30"/>
      <c r="G66" s="30"/>
      <c r="H66" s="30"/>
      <c r="I66" s="30"/>
      <c r="J66" s="30"/>
      <c r="K66" s="30"/>
      <c r="L66" s="30"/>
      <c r="M66" s="30"/>
      <c r="N66" s="30"/>
      <c r="O66" s="30"/>
      <c r="P66" s="30"/>
      <c r="Q66" s="30"/>
      <c r="R66" s="30"/>
      <c r="S66" s="30"/>
      <c r="T66" s="30"/>
    </row>
    <row r="67" spans="1:20" x14ac:dyDescent="0.25">
      <c r="A67" s="30"/>
      <c r="B67" s="30"/>
      <c r="C67" s="30"/>
      <c r="D67" s="30"/>
      <c r="E67" s="30"/>
      <c r="F67" s="30"/>
      <c r="G67" s="30"/>
      <c r="H67" s="30"/>
      <c r="I67" s="30"/>
      <c r="J67" s="30"/>
      <c r="K67" s="30"/>
      <c r="L67" s="30"/>
      <c r="M67" s="30"/>
      <c r="N67" s="30"/>
      <c r="O67" s="30"/>
      <c r="P67" s="30"/>
      <c r="Q67" s="30"/>
      <c r="R67" s="30"/>
      <c r="S67" s="30"/>
      <c r="T67" s="30"/>
    </row>
    <row r="68" spans="1:20" x14ac:dyDescent="0.25">
      <c r="A68" s="30"/>
      <c r="B68" s="30"/>
      <c r="C68" s="30"/>
      <c r="D68" s="30"/>
      <c r="E68" s="30"/>
      <c r="F68" s="30"/>
      <c r="G68" s="30"/>
      <c r="H68" s="30"/>
      <c r="I68" s="30"/>
      <c r="J68" s="30"/>
      <c r="K68" s="30"/>
      <c r="L68" s="30"/>
      <c r="M68" s="30"/>
      <c r="N68" s="30"/>
      <c r="O68" s="30"/>
      <c r="P68" s="30"/>
      <c r="Q68" s="30"/>
      <c r="R68" s="30"/>
      <c r="S68" s="30"/>
      <c r="T68" s="30"/>
    </row>
    <row r="69" spans="1:20" x14ac:dyDescent="0.25">
      <c r="A69" s="30"/>
      <c r="B69" s="30"/>
      <c r="C69" s="30"/>
      <c r="D69" s="30"/>
      <c r="E69" s="30"/>
      <c r="F69" s="30"/>
      <c r="G69" s="30"/>
      <c r="H69" s="30"/>
      <c r="I69" s="30"/>
      <c r="J69" s="30"/>
      <c r="K69" s="30"/>
      <c r="L69" s="30"/>
      <c r="M69" s="30"/>
      <c r="N69" s="30"/>
      <c r="O69" s="30"/>
      <c r="P69" s="30"/>
      <c r="Q69" s="30"/>
      <c r="R69" s="30"/>
      <c r="S69" s="30"/>
      <c r="T69" s="30"/>
    </row>
    <row r="70" spans="1:20" x14ac:dyDescent="0.25">
      <c r="A70" s="30"/>
      <c r="B70" s="30"/>
      <c r="C70" s="30"/>
      <c r="D70" s="30"/>
      <c r="E70" s="30"/>
      <c r="F70" s="30"/>
      <c r="G70" s="30"/>
      <c r="H70" s="30"/>
      <c r="I70" s="30"/>
      <c r="J70" s="30"/>
      <c r="K70" s="30"/>
      <c r="L70" s="30"/>
      <c r="M70" s="30"/>
      <c r="N70" s="30"/>
      <c r="O70" s="30"/>
      <c r="P70" s="30"/>
      <c r="Q70" s="30"/>
      <c r="R70" s="30"/>
      <c r="S70" s="30"/>
      <c r="T70" s="30"/>
    </row>
    <row r="71" spans="1:20" x14ac:dyDescent="0.25">
      <c r="A71" s="30"/>
      <c r="B71" s="30"/>
      <c r="C71" s="30"/>
      <c r="D71" s="30"/>
      <c r="E71" s="30"/>
      <c r="F71" s="30"/>
      <c r="G71" s="30"/>
      <c r="H71" s="30"/>
      <c r="I71" s="30"/>
      <c r="J71" s="30"/>
      <c r="K71" s="30"/>
      <c r="L71" s="30"/>
      <c r="M71" s="30"/>
      <c r="N71" s="30"/>
      <c r="O71" s="30"/>
      <c r="P71" s="30"/>
      <c r="Q71" s="30"/>
      <c r="R71" s="30"/>
      <c r="S71" s="30"/>
      <c r="T71" s="30"/>
    </row>
    <row r="72" spans="1:20" x14ac:dyDescent="0.25">
      <c r="A72" s="30"/>
      <c r="B72" s="30"/>
      <c r="C72" s="30"/>
      <c r="D72" s="30"/>
      <c r="E72" s="30"/>
      <c r="F72" s="30"/>
      <c r="G72" s="30"/>
      <c r="H72" s="30"/>
      <c r="I72" s="30"/>
      <c r="J72" s="30"/>
      <c r="K72" s="30"/>
      <c r="L72" s="30"/>
      <c r="M72" s="30"/>
      <c r="N72" s="30"/>
      <c r="O72" s="30"/>
      <c r="P72" s="30"/>
      <c r="Q72" s="30"/>
      <c r="R72" s="30"/>
      <c r="S72" s="30"/>
      <c r="T72" s="30"/>
    </row>
    <row r="73" spans="1:20" x14ac:dyDescent="0.25">
      <c r="A73" s="30"/>
      <c r="B73" s="30"/>
      <c r="C73" s="30"/>
      <c r="D73" s="30"/>
      <c r="E73" s="30"/>
      <c r="F73" s="30"/>
      <c r="G73" s="30"/>
      <c r="H73" s="30"/>
      <c r="I73" s="30"/>
      <c r="J73" s="30"/>
      <c r="K73" s="30"/>
      <c r="L73" s="30"/>
      <c r="M73" s="30"/>
      <c r="N73" s="30"/>
      <c r="O73" s="30"/>
      <c r="P73" s="30"/>
      <c r="Q73" s="30"/>
      <c r="R73" s="30"/>
      <c r="S73" s="30"/>
      <c r="T73" s="30"/>
    </row>
    <row r="74" spans="1:20" x14ac:dyDescent="0.25">
      <c r="A74" s="30"/>
      <c r="B74" s="30"/>
      <c r="C74" s="30"/>
      <c r="D74" s="30"/>
      <c r="E74" s="30"/>
      <c r="F74" s="30"/>
      <c r="G74" s="30"/>
      <c r="H74" s="30"/>
      <c r="I74" s="30"/>
      <c r="J74" s="30"/>
      <c r="K74" s="30"/>
      <c r="L74" s="30"/>
      <c r="M74" s="30"/>
      <c r="N74" s="30"/>
      <c r="O74" s="30"/>
      <c r="P74" s="30"/>
      <c r="Q74" s="30"/>
      <c r="R74" s="30"/>
      <c r="S74" s="30"/>
      <c r="T74" s="30"/>
    </row>
    <row r="75" spans="1:20" x14ac:dyDescent="0.25">
      <c r="A75" s="30"/>
      <c r="B75" s="30"/>
      <c r="C75" s="30"/>
      <c r="D75" s="30"/>
      <c r="E75" s="30"/>
      <c r="F75" s="30"/>
      <c r="G75" s="30"/>
      <c r="H75" s="30"/>
      <c r="I75" s="30"/>
      <c r="J75" s="30"/>
      <c r="K75" s="30"/>
      <c r="L75" s="30"/>
      <c r="M75" s="30"/>
      <c r="N75" s="30"/>
      <c r="O75" s="30"/>
      <c r="P75" s="30"/>
      <c r="Q75" s="30"/>
      <c r="R75" s="30"/>
      <c r="S75" s="30"/>
      <c r="T75" s="30"/>
    </row>
    <row r="76" spans="1:20" x14ac:dyDescent="0.25">
      <c r="A76" s="30"/>
      <c r="B76" s="30"/>
      <c r="C76" s="30"/>
      <c r="D76" s="30"/>
      <c r="E76" s="30"/>
      <c r="F76" s="30"/>
      <c r="G76" s="30"/>
      <c r="H76" s="30"/>
      <c r="I76" s="30"/>
      <c r="J76" s="30"/>
      <c r="K76" s="30"/>
      <c r="L76" s="30"/>
      <c r="M76" s="30"/>
      <c r="N76" s="30"/>
      <c r="O76" s="30"/>
      <c r="P76" s="30"/>
      <c r="Q76" s="30"/>
      <c r="R76" s="30"/>
      <c r="S76" s="30"/>
      <c r="T76" s="30"/>
    </row>
    <row r="77" spans="1:20" x14ac:dyDescent="0.25">
      <c r="A77" s="30"/>
      <c r="B77" s="30"/>
      <c r="C77" s="30"/>
      <c r="D77" s="30"/>
      <c r="E77" s="30"/>
      <c r="F77" s="30"/>
      <c r="G77" s="30"/>
      <c r="H77" s="30"/>
      <c r="I77" s="30"/>
      <c r="J77" s="30"/>
      <c r="K77" s="30"/>
      <c r="L77" s="30"/>
      <c r="M77" s="30"/>
      <c r="N77" s="30"/>
      <c r="O77" s="30"/>
      <c r="P77" s="30"/>
      <c r="Q77" s="30"/>
      <c r="R77" s="30"/>
      <c r="S77" s="30"/>
      <c r="T77" s="30"/>
    </row>
    <row r="78" spans="1:20" x14ac:dyDescent="0.25">
      <c r="A78" s="30"/>
      <c r="B78" s="30"/>
      <c r="C78" s="30"/>
      <c r="D78" s="30"/>
      <c r="E78" s="30"/>
      <c r="F78" s="30"/>
      <c r="G78" s="30"/>
      <c r="H78" s="30"/>
      <c r="I78" s="30"/>
      <c r="J78" s="30"/>
      <c r="K78" s="30"/>
      <c r="L78" s="30"/>
      <c r="M78" s="30"/>
      <c r="N78" s="30"/>
      <c r="O78" s="30"/>
      <c r="P78" s="30"/>
      <c r="Q78" s="30"/>
      <c r="R78" s="30"/>
      <c r="S78" s="30"/>
      <c r="T78" s="30"/>
    </row>
    <row r="79" spans="1:20" x14ac:dyDescent="0.25">
      <c r="A79" s="30"/>
      <c r="B79" s="30"/>
      <c r="C79" s="30"/>
      <c r="D79" s="30"/>
      <c r="E79" s="30"/>
      <c r="F79" s="30"/>
      <c r="G79" s="30"/>
      <c r="H79" s="30"/>
      <c r="I79" s="30"/>
      <c r="J79" s="30"/>
      <c r="K79" s="30"/>
      <c r="L79" s="30"/>
      <c r="M79" s="30"/>
      <c r="N79" s="30"/>
      <c r="O79" s="30"/>
      <c r="P79" s="30"/>
      <c r="Q79" s="30"/>
      <c r="R79" s="30"/>
      <c r="S79" s="30"/>
      <c r="T79" s="30"/>
    </row>
    <row r="80" spans="1:20" x14ac:dyDescent="0.25">
      <c r="A80" s="30"/>
      <c r="B80" s="30"/>
      <c r="C80" s="30"/>
      <c r="D80" s="30"/>
      <c r="E80" s="30"/>
      <c r="F80" s="30"/>
      <c r="G80" s="30"/>
      <c r="H80" s="30"/>
      <c r="I80" s="30"/>
      <c r="J80" s="30"/>
      <c r="K80" s="30"/>
      <c r="L80" s="30"/>
      <c r="M80" s="30"/>
      <c r="N80" s="30"/>
      <c r="O80" s="30"/>
      <c r="P80" s="30"/>
      <c r="Q80" s="30"/>
      <c r="R80" s="30"/>
      <c r="S80" s="30"/>
      <c r="T80" s="30"/>
    </row>
    <row r="81" spans="1:20" x14ac:dyDescent="0.25">
      <c r="A81" s="30"/>
      <c r="B81" s="30"/>
      <c r="C81" s="30"/>
      <c r="D81" s="30"/>
      <c r="E81" s="30"/>
      <c r="F81" s="30"/>
      <c r="G81" s="30"/>
      <c r="H81" s="30"/>
      <c r="I81" s="30"/>
      <c r="J81" s="30"/>
      <c r="K81" s="30"/>
      <c r="L81" s="30"/>
      <c r="M81" s="30"/>
      <c r="N81" s="30"/>
      <c r="O81" s="30"/>
      <c r="P81" s="30"/>
      <c r="Q81" s="30"/>
      <c r="R81" s="30"/>
      <c r="S81" s="30"/>
      <c r="T81" s="30"/>
    </row>
    <row r="82" spans="1:20" x14ac:dyDescent="0.25">
      <c r="A82" s="30"/>
      <c r="B82" s="30"/>
      <c r="C82" s="30"/>
      <c r="D82" s="30"/>
      <c r="E82" s="30"/>
      <c r="F82" s="30"/>
      <c r="G82" s="30"/>
      <c r="H82" s="30"/>
      <c r="I82" s="30"/>
      <c r="J82" s="30"/>
      <c r="K82" s="30"/>
      <c r="L82" s="30"/>
      <c r="M82" s="30"/>
      <c r="N82" s="30"/>
      <c r="O82" s="30"/>
      <c r="P82" s="30"/>
      <c r="Q82" s="30"/>
      <c r="R82" s="30"/>
      <c r="S82" s="30"/>
      <c r="T82" s="30"/>
    </row>
    <row r="83" spans="1:20" x14ac:dyDescent="0.25">
      <c r="A83" s="30"/>
      <c r="B83" s="30"/>
      <c r="C83" s="30"/>
      <c r="D83" s="30"/>
      <c r="E83" s="30"/>
      <c r="F83" s="30"/>
      <c r="G83" s="30"/>
      <c r="H83" s="30"/>
      <c r="I83" s="30"/>
      <c r="J83" s="30"/>
      <c r="K83" s="30"/>
      <c r="L83" s="30"/>
      <c r="M83" s="30"/>
      <c r="N83" s="30"/>
      <c r="O83" s="30"/>
      <c r="P83" s="30"/>
      <c r="Q83" s="30"/>
      <c r="R83" s="30"/>
      <c r="S83" s="30"/>
      <c r="T83" s="30"/>
    </row>
    <row r="84" spans="1:20" x14ac:dyDescent="0.25">
      <c r="A84" s="30"/>
      <c r="B84" s="30"/>
      <c r="C84" s="30"/>
      <c r="D84" s="30"/>
      <c r="E84" s="30"/>
      <c r="F84" s="30"/>
      <c r="G84" s="30"/>
      <c r="H84" s="30"/>
      <c r="I84" s="30"/>
      <c r="J84" s="30"/>
      <c r="K84" s="30"/>
      <c r="L84" s="30"/>
      <c r="M84" s="30"/>
      <c r="N84" s="30"/>
      <c r="O84" s="30"/>
      <c r="P84" s="30"/>
      <c r="Q84" s="30"/>
      <c r="R84" s="30"/>
      <c r="S84" s="30"/>
      <c r="T84" s="30"/>
    </row>
    <row r="85" spans="1:20" x14ac:dyDescent="0.25">
      <c r="A85" s="30"/>
      <c r="B85" s="30"/>
      <c r="C85" s="30"/>
      <c r="D85" s="30"/>
      <c r="E85" s="30"/>
      <c r="F85" s="30"/>
      <c r="G85" s="30"/>
      <c r="H85" s="30"/>
      <c r="I85" s="30"/>
      <c r="J85" s="30"/>
      <c r="K85" s="30"/>
      <c r="L85" s="30"/>
      <c r="M85" s="30"/>
      <c r="N85" s="30"/>
      <c r="O85" s="30"/>
      <c r="P85" s="30"/>
      <c r="Q85" s="30"/>
      <c r="R85" s="30"/>
      <c r="S85" s="30"/>
      <c r="T85" s="30"/>
    </row>
  </sheetData>
  <sheetProtection sheet="1" objects="1" scenarios="1" selectLockedCells="1"/>
  <mergeCells count="16">
    <mergeCell ref="E35:F35"/>
    <mergeCell ref="E37:F37"/>
    <mergeCell ref="E38:F38"/>
    <mergeCell ref="F12:F13"/>
    <mergeCell ref="B1:G1"/>
    <mergeCell ref="F4:G4"/>
    <mergeCell ref="F5:G5"/>
    <mergeCell ref="G12:G13"/>
    <mergeCell ref="B12:B13"/>
    <mergeCell ref="E12:E13"/>
    <mergeCell ref="B3:C3"/>
    <mergeCell ref="B2:C2"/>
    <mergeCell ref="B4:C4"/>
    <mergeCell ref="B5:C5"/>
    <mergeCell ref="F2:G2"/>
    <mergeCell ref="F3:G3"/>
  </mergeCells>
  <pageMargins left="0" right="0" top="0" bottom="0" header="0" footer="0"/>
  <pageSetup paperSize="9" orientation="landscape" horizontalDpi="0" verticalDpi="0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36865" r:id="rId4" name="Drop Down 1">
              <controlPr defaultSize="0" autoLine="0" autoPict="0">
                <anchor moveWithCells="1">
                  <from>
                    <xdr:col>2</xdr:col>
                    <xdr:colOff>0</xdr:colOff>
                    <xdr:row>8</xdr:row>
                    <xdr:rowOff>0</xdr:rowOff>
                  </from>
                  <to>
                    <xdr:col>3</xdr:col>
                    <xdr:colOff>0</xdr:colOff>
                    <xdr:row>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6866" r:id="rId5" name="Drop Down 2">
              <controlPr defaultSize="0" autoLine="0" autoPict="0">
                <anchor moveWithCells="1">
                  <from>
                    <xdr:col>3</xdr:col>
                    <xdr:colOff>0</xdr:colOff>
                    <xdr:row>8</xdr:row>
                    <xdr:rowOff>0</xdr:rowOff>
                  </from>
                  <to>
                    <xdr:col>4</xdr:col>
                    <xdr:colOff>0</xdr:colOff>
                    <xdr:row>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6867" r:id="rId6" name="Drop Down 3">
              <controlPr defaultSize="0" autoLine="0" autoPict="0">
                <anchor moveWithCells="1">
                  <from>
                    <xdr:col>2</xdr:col>
                    <xdr:colOff>0</xdr:colOff>
                    <xdr:row>18</xdr:row>
                    <xdr:rowOff>0</xdr:rowOff>
                  </from>
                  <to>
                    <xdr:col>3</xdr:col>
                    <xdr:colOff>0</xdr:colOff>
                    <xdr:row>19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6869" r:id="rId7" name="Drop Down 5">
              <controlPr defaultSize="0" autoLine="0" autoPict="0">
                <anchor moveWithCells="1">
                  <from>
                    <xdr:col>3</xdr:col>
                    <xdr:colOff>0</xdr:colOff>
                    <xdr:row>18</xdr:row>
                    <xdr:rowOff>0</xdr:rowOff>
                  </from>
                  <to>
                    <xdr:col>4</xdr:col>
                    <xdr:colOff>0</xdr:colOff>
                    <xdr:row>19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6870" r:id="rId8" name="Drop Down 6">
              <controlPr defaultSize="0" autoLine="0" autoPict="0">
                <anchor moveWithCells="1">
                  <from>
                    <xdr:col>4</xdr:col>
                    <xdr:colOff>0</xdr:colOff>
                    <xdr:row>18</xdr:row>
                    <xdr:rowOff>0</xdr:rowOff>
                  </from>
                  <to>
                    <xdr:col>5</xdr:col>
                    <xdr:colOff>0</xdr:colOff>
                    <xdr:row>19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6874" r:id="rId9" name="Drop Down 10">
              <controlPr defaultSize="0" autoLine="0" autoPict="0">
                <anchor moveWithCells="1">
                  <from>
                    <xdr:col>2</xdr:col>
                    <xdr:colOff>0</xdr:colOff>
                    <xdr:row>11</xdr:row>
                    <xdr:rowOff>0</xdr:rowOff>
                  </from>
                  <to>
                    <xdr:col>3</xdr:col>
                    <xdr:colOff>0</xdr:colOff>
                    <xdr:row>12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6876" r:id="rId10" name="Drop Down 12">
              <controlPr defaultSize="0" autoLine="0" autoPict="0">
                <anchor moveWithCells="1">
                  <from>
                    <xdr:col>2</xdr:col>
                    <xdr:colOff>0</xdr:colOff>
                    <xdr:row>12</xdr:row>
                    <xdr:rowOff>0</xdr:rowOff>
                  </from>
                  <to>
                    <xdr:col>3</xdr:col>
                    <xdr:colOff>0</xdr:colOff>
                    <xdr:row>13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6878" r:id="rId11" name="Drop Down 14">
              <controlPr defaultSize="0" autoLine="0" autoPict="0">
                <anchor moveWithCells="1">
                  <from>
                    <xdr:col>3</xdr:col>
                    <xdr:colOff>0</xdr:colOff>
                    <xdr:row>11</xdr:row>
                    <xdr:rowOff>0</xdr:rowOff>
                  </from>
                  <to>
                    <xdr:col>4</xdr:col>
                    <xdr:colOff>0</xdr:colOff>
                    <xdr:row>13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6881" r:id="rId12" name="Drop Down 17">
              <controlPr defaultSize="0" autoLine="0" autoPict="0">
                <anchor moveWithCells="1">
                  <from>
                    <xdr:col>3</xdr:col>
                    <xdr:colOff>0</xdr:colOff>
                    <xdr:row>9</xdr:row>
                    <xdr:rowOff>0</xdr:rowOff>
                  </from>
                  <to>
                    <xdr:col>4</xdr:col>
                    <xdr:colOff>0</xdr:colOff>
                    <xdr:row>10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6883" r:id="rId13" name="Drop Down 19">
              <controlPr defaultSize="0" autoLine="0" autoPict="0">
                <anchor moveWithCells="1">
                  <from>
                    <xdr:col>2</xdr:col>
                    <xdr:colOff>0</xdr:colOff>
                    <xdr:row>13</xdr:row>
                    <xdr:rowOff>0</xdr:rowOff>
                  </from>
                  <to>
                    <xdr:col>3</xdr:col>
                    <xdr:colOff>0</xdr:colOff>
                    <xdr:row>14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6884" r:id="rId14" name="Drop Down 20">
              <controlPr defaultSize="0" autoLine="0" autoPict="0">
                <anchor moveWithCells="1">
                  <from>
                    <xdr:col>3</xdr:col>
                    <xdr:colOff>0</xdr:colOff>
                    <xdr:row>13</xdr:row>
                    <xdr:rowOff>0</xdr:rowOff>
                  </from>
                  <to>
                    <xdr:col>4</xdr:col>
                    <xdr:colOff>0</xdr:colOff>
                    <xdr:row>14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6885" r:id="rId15" name="Drop Down 21">
              <controlPr defaultSize="0" autoLine="0" autoPict="0">
                <anchor moveWithCells="1">
                  <from>
                    <xdr:col>4</xdr:col>
                    <xdr:colOff>0</xdr:colOff>
                    <xdr:row>13</xdr:row>
                    <xdr:rowOff>0</xdr:rowOff>
                  </from>
                  <to>
                    <xdr:col>5</xdr:col>
                    <xdr:colOff>0</xdr:colOff>
                    <xdr:row>14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6886" r:id="rId16" name="Drop Down 22">
              <controlPr defaultSize="0" autoLine="0" autoPict="0">
                <anchor moveWithCells="1">
                  <from>
                    <xdr:col>2</xdr:col>
                    <xdr:colOff>0</xdr:colOff>
                    <xdr:row>14</xdr:row>
                    <xdr:rowOff>0</xdr:rowOff>
                  </from>
                  <to>
                    <xdr:col>3</xdr:col>
                    <xdr:colOff>0</xdr:colOff>
                    <xdr:row>15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6887" r:id="rId17" name="Drop Down 23">
              <controlPr defaultSize="0" autoLine="0" autoPict="0">
                <anchor moveWithCells="1">
                  <from>
                    <xdr:col>2</xdr:col>
                    <xdr:colOff>0</xdr:colOff>
                    <xdr:row>15</xdr:row>
                    <xdr:rowOff>0</xdr:rowOff>
                  </from>
                  <to>
                    <xdr:col>3</xdr:col>
                    <xdr:colOff>0</xdr:colOff>
                    <xdr:row>16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6888" r:id="rId18" name="Drop Down 24">
              <controlPr defaultSize="0" autoLine="0" autoPict="0">
                <anchor moveWithCells="1">
                  <from>
                    <xdr:col>3</xdr:col>
                    <xdr:colOff>0</xdr:colOff>
                    <xdr:row>15</xdr:row>
                    <xdr:rowOff>0</xdr:rowOff>
                  </from>
                  <to>
                    <xdr:col>4</xdr:col>
                    <xdr:colOff>0</xdr:colOff>
                    <xdr:row>16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6889" r:id="rId19" name="Drop Down 25">
              <controlPr defaultSize="0" autoLine="0" autoPict="0">
                <anchor moveWithCells="1">
                  <from>
                    <xdr:col>2</xdr:col>
                    <xdr:colOff>0</xdr:colOff>
                    <xdr:row>10</xdr:row>
                    <xdr:rowOff>0</xdr:rowOff>
                  </from>
                  <to>
                    <xdr:col>3</xdr:col>
                    <xdr:colOff>0</xdr:colOff>
                    <xdr:row>11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6891" r:id="rId20" name="Drop Down 27">
              <controlPr defaultSize="0" autoLine="0" autoPict="0">
                <anchor moveWithCells="1">
                  <from>
                    <xdr:col>2</xdr:col>
                    <xdr:colOff>0</xdr:colOff>
                    <xdr:row>16</xdr:row>
                    <xdr:rowOff>0</xdr:rowOff>
                  </from>
                  <to>
                    <xdr:col>3</xdr:col>
                    <xdr:colOff>0</xdr:colOff>
                    <xdr:row>17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6892" r:id="rId21" name="Drop Down 28">
              <controlPr defaultSize="0" autoLine="0" autoPict="0">
                <anchor moveWithCells="1">
                  <from>
                    <xdr:col>3</xdr:col>
                    <xdr:colOff>0</xdr:colOff>
                    <xdr:row>16</xdr:row>
                    <xdr:rowOff>0</xdr:rowOff>
                  </from>
                  <to>
                    <xdr:col>4</xdr:col>
                    <xdr:colOff>0</xdr:colOff>
                    <xdr:row>17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6893" r:id="rId22" name="Drop Down 29">
              <controlPr defaultSize="0" autoLine="0" autoPict="0">
                <anchor moveWithCells="1">
                  <from>
                    <xdr:col>2</xdr:col>
                    <xdr:colOff>0</xdr:colOff>
                    <xdr:row>17</xdr:row>
                    <xdr:rowOff>0</xdr:rowOff>
                  </from>
                  <to>
                    <xdr:col>3</xdr:col>
                    <xdr:colOff>0</xdr:colOff>
                    <xdr:row>18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6894" r:id="rId23" name="Drop Down 30">
              <controlPr defaultSize="0" autoLine="0" autoPict="0">
                <anchor moveWithCells="1">
                  <from>
                    <xdr:col>3</xdr:col>
                    <xdr:colOff>0</xdr:colOff>
                    <xdr:row>17</xdr:row>
                    <xdr:rowOff>0</xdr:rowOff>
                  </from>
                  <to>
                    <xdr:col>4</xdr:col>
                    <xdr:colOff>0</xdr:colOff>
                    <xdr:row>18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6895" r:id="rId24" name="Drop Down 31">
              <controlPr defaultSize="0" autoLine="0" autoPict="0">
                <anchor moveWithCells="1">
                  <from>
                    <xdr:col>4</xdr:col>
                    <xdr:colOff>0</xdr:colOff>
                    <xdr:row>17</xdr:row>
                    <xdr:rowOff>0</xdr:rowOff>
                  </from>
                  <to>
                    <xdr:col>5</xdr:col>
                    <xdr:colOff>0</xdr:colOff>
                    <xdr:row>18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6896" r:id="rId25" name="Drop Down 32">
              <controlPr defaultSize="0" autoLine="0" autoPict="0">
                <anchor moveWithCells="1">
                  <from>
                    <xdr:col>2</xdr:col>
                    <xdr:colOff>0</xdr:colOff>
                    <xdr:row>19</xdr:row>
                    <xdr:rowOff>0</xdr:rowOff>
                  </from>
                  <to>
                    <xdr:col>3</xdr:col>
                    <xdr:colOff>0</xdr:colOff>
                    <xdr:row>20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6897" r:id="rId26" name="Drop Down 33">
              <controlPr defaultSize="0" autoLine="0" autoPict="0">
                <anchor moveWithCells="1">
                  <from>
                    <xdr:col>3</xdr:col>
                    <xdr:colOff>0</xdr:colOff>
                    <xdr:row>19</xdr:row>
                    <xdr:rowOff>0</xdr:rowOff>
                  </from>
                  <to>
                    <xdr:col>4</xdr:col>
                    <xdr:colOff>0</xdr:colOff>
                    <xdr:row>20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6898" r:id="rId27" name="Drop Down 34">
              <controlPr defaultSize="0" autoLine="0" autoPict="0">
                <anchor moveWithCells="1">
                  <from>
                    <xdr:col>2</xdr:col>
                    <xdr:colOff>0</xdr:colOff>
                    <xdr:row>20</xdr:row>
                    <xdr:rowOff>0</xdr:rowOff>
                  </from>
                  <to>
                    <xdr:col>3</xdr:col>
                    <xdr:colOff>0</xdr:colOff>
                    <xdr:row>21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6899" r:id="rId28" name="Drop Down 35">
              <controlPr defaultSize="0" autoLine="0" autoPict="0">
                <anchor moveWithCells="1">
                  <from>
                    <xdr:col>3</xdr:col>
                    <xdr:colOff>0</xdr:colOff>
                    <xdr:row>21</xdr:row>
                    <xdr:rowOff>0</xdr:rowOff>
                  </from>
                  <to>
                    <xdr:col>4</xdr:col>
                    <xdr:colOff>0</xdr:colOff>
                    <xdr:row>22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6900" r:id="rId29" name="Drop Down 36">
              <controlPr defaultSize="0" autoLine="0" autoPict="0">
                <anchor moveWithCells="1">
                  <from>
                    <xdr:col>4</xdr:col>
                    <xdr:colOff>0</xdr:colOff>
                    <xdr:row>22</xdr:row>
                    <xdr:rowOff>0</xdr:rowOff>
                  </from>
                  <to>
                    <xdr:col>5</xdr:col>
                    <xdr:colOff>0</xdr:colOff>
                    <xdr:row>23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6901" r:id="rId30" name="Drop Down 37">
              <controlPr defaultSize="0" autoLine="0" autoPict="0">
                <anchor moveWithCells="1">
                  <from>
                    <xdr:col>4</xdr:col>
                    <xdr:colOff>0</xdr:colOff>
                    <xdr:row>23</xdr:row>
                    <xdr:rowOff>0</xdr:rowOff>
                  </from>
                  <to>
                    <xdr:col>5</xdr:col>
                    <xdr:colOff>0</xdr:colOff>
                    <xdr:row>24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6902" r:id="rId31" name="Drop Down 38">
              <controlPr defaultSize="0" autoLine="0" autoPict="0">
                <anchor moveWithCells="1">
                  <from>
                    <xdr:col>4</xdr:col>
                    <xdr:colOff>0</xdr:colOff>
                    <xdr:row>24</xdr:row>
                    <xdr:rowOff>0</xdr:rowOff>
                  </from>
                  <to>
                    <xdr:col>5</xdr:col>
                    <xdr:colOff>0</xdr:colOff>
                    <xdr:row>25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6903" r:id="rId32" name="Drop Down 39">
              <controlPr defaultSize="0" autoLine="0" autoPict="0">
                <anchor moveWithCells="1">
                  <from>
                    <xdr:col>4</xdr:col>
                    <xdr:colOff>0</xdr:colOff>
                    <xdr:row>25</xdr:row>
                    <xdr:rowOff>0</xdr:rowOff>
                  </from>
                  <to>
                    <xdr:col>5</xdr:col>
                    <xdr:colOff>0</xdr:colOff>
                    <xdr:row>26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6904" r:id="rId33" name="Drop Down 40">
              <controlPr defaultSize="0" autoLine="0" autoPict="0">
                <anchor moveWithCells="1">
                  <from>
                    <xdr:col>4</xdr:col>
                    <xdr:colOff>0</xdr:colOff>
                    <xdr:row>26</xdr:row>
                    <xdr:rowOff>0</xdr:rowOff>
                  </from>
                  <to>
                    <xdr:col>5</xdr:col>
                    <xdr:colOff>0</xdr:colOff>
                    <xdr:row>27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6905" r:id="rId34" name="Drop Down 41">
              <controlPr defaultSize="0" autoLine="0" autoPict="0">
                <anchor moveWithCells="1">
                  <from>
                    <xdr:col>4</xdr:col>
                    <xdr:colOff>0</xdr:colOff>
                    <xdr:row>27</xdr:row>
                    <xdr:rowOff>0</xdr:rowOff>
                  </from>
                  <to>
                    <xdr:col>5</xdr:col>
                    <xdr:colOff>0</xdr:colOff>
                    <xdr:row>28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6906" r:id="rId35" name="Drop Down 42">
              <controlPr defaultSize="0" autoLine="0" autoPict="0">
                <anchor moveWithCells="1">
                  <from>
                    <xdr:col>3</xdr:col>
                    <xdr:colOff>0</xdr:colOff>
                    <xdr:row>10</xdr:row>
                    <xdr:rowOff>0</xdr:rowOff>
                  </from>
                  <to>
                    <xdr:col>4</xdr:col>
                    <xdr:colOff>0</xdr:colOff>
                    <xdr:row>11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6907" r:id="rId36" name="Drop Down 43">
              <controlPr defaultSize="0" autoLine="0" autoPict="0">
                <anchor moveWithCells="1">
                  <from>
                    <xdr:col>2</xdr:col>
                    <xdr:colOff>0</xdr:colOff>
                    <xdr:row>9</xdr:row>
                    <xdr:rowOff>0</xdr:rowOff>
                  </from>
                  <to>
                    <xdr:col>3</xdr:col>
                    <xdr:colOff>0</xdr:colOff>
                    <xdr:row>10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6908" r:id="rId37" name="Option Button 44">
              <controlPr defaultSize="0" autoFill="0" autoLine="0" autoPict="0">
                <anchor moveWithCells="1">
                  <from>
                    <xdr:col>4</xdr:col>
                    <xdr:colOff>0</xdr:colOff>
                    <xdr:row>3</xdr:row>
                    <xdr:rowOff>85725</xdr:rowOff>
                  </from>
                  <to>
                    <xdr:col>4</xdr:col>
                    <xdr:colOff>476250</xdr:colOff>
                    <xdr:row>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6909" r:id="rId38" name="Option Button 45">
              <controlPr defaultSize="0" autoFill="0" autoLine="0" autoPict="0">
                <anchor moveWithCells="1">
                  <from>
                    <xdr:col>4</xdr:col>
                    <xdr:colOff>857250</xdr:colOff>
                    <xdr:row>3</xdr:row>
                    <xdr:rowOff>85725</xdr:rowOff>
                  </from>
                  <to>
                    <xdr:col>4</xdr:col>
                    <xdr:colOff>1495425</xdr:colOff>
                    <xdr:row>4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6910" r:id="rId39" name="Drop Down 46">
              <controlPr defaultSize="0" autoLine="0" autoPict="0">
                <anchor moveWithCells="1">
                  <from>
                    <xdr:col>5</xdr:col>
                    <xdr:colOff>0</xdr:colOff>
                    <xdr:row>28</xdr:row>
                    <xdr:rowOff>0</xdr:rowOff>
                  </from>
                  <to>
                    <xdr:col>6</xdr:col>
                    <xdr:colOff>9525</xdr:colOff>
                    <xdr:row>29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6911" r:id="rId40" name="Drop Down 47">
              <controlPr defaultSize="0" autoLine="0" autoPict="0">
                <anchor moveWithCells="1">
                  <from>
                    <xdr:col>6</xdr:col>
                    <xdr:colOff>0</xdr:colOff>
                    <xdr:row>28</xdr:row>
                    <xdr:rowOff>0</xdr:rowOff>
                  </from>
                  <to>
                    <xdr:col>6</xdr:col>
                    <xdr:colOff>857250</xdr:colOff>
                    <xdr:row>29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6912" r:id="rId41" name="Drop Down 48">
              <controlPr defaultSize="0" autoLine="0" autoPict="0">
                <anchor moveWithCells="1">
                  <from>
                    <xdr:col>5</xdr:col>
                    <xdr:colOff>0</xdr:colOff>
                    <xdr:row>2</xdr:row>
                    <xdr:rowOff>0</xdr:rowOff>
                  </from>
                  <to>
                    <xdr:col>7</xdr:col>
                    <xdr:colOff>0</xdr:colOff>
                    <xdr:row>3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3"/>
  <dimension ref="A1:K40"/>
  <sheetViews>
    <sheetView workbookViewId="0">
      <selection activeCell="N1" sqref="A1:N41"/>
    </sheetView>
  </sheetViews>
  <sheetFormatPr defaultRowHeight="15" x14ac:dyDescent="0.25"/>
  <cols>
    <col min="1" max="1" width="23.28515625" customWidth="1"/>
    <col min="2" max="2" width="9.85546875" bestFit="1" customWidth="1"/>
    <col min="3" max="3" width="11.7109375" bestFit="1" customWidth="1"/>
    <col min="4" max="4" width="20.5703125" bestFit="1" customWidth="1"/>
    <col min="5" max="5" width="10.42578125" customWidth="1"/>
    <col min="6" max="6" width="11.42578125" bestFit="1" customWidth="1"/>
    <col min="7" max="7" width="13.5703125" bestFit="1" customWidth="1"/>
    <col min="8" max="8" width="11.140625" customWidth="1"/>
    <col min="9" max="9" width="12.140625" customWidth="1"/>
    <col min="10" max="11" width="15.42578125" customWidth="1"/>
    <col min="12" max="12" width="11.42578125" bestFit="1" customWidth="1"/>
  </cols>
  <sheetData>
    <row r="1" spans="1:11" ht="15.75" x14ac:dyDescent="0.25">
      <c r="A1" s="163" t="s">
        <v>87</v>
      </c>
      <c r="B1" s="164"/>
      <c r="C1" s="164"/>
      <c r="D1" s="164"/>
      <c r="E1" s="61"/>
      <c r="F1" s="168" t="s">
        <v>173</v>
      </c>
      <c r="G1" s="169"/>
      <c r="H1" s="179" t="s">
        <v>140</v>
      </c>
      <c r="I1" s="169"/>
      <c r="J1" s="180" t="s">
        <v>178</v>
      </c>
      <c r="K1" s="181"/>
    </row>
    <row r="2" spans="1:11" s="1" customFormat="1" x14ac:dyDescent="0.25">
      <c r="A2" s="53" t="s">
        <v>88</v>
      </c>
      <c r="B2" s="53" t="s">
        <v>89</v>
      </c>
      <c r="C2" s="53" t="s">
        <v>90</v>
      </c>
      <c r="D2" s="53" t="s">
        <v>91</v>
      </c>
      <c r="E2" s="53" t="s">
        <v>0</v>
      </c>
      <c r="F2" s="53" t="s">
        <v>92</v>
      </c>
      <c r="G2" s="53" t="s">
        <v>93</v>
      </c>
      <c r="H2" s="53"/>
      <c r="I2" s="62" t="s">
        <v>92</v>
      </c>
      <c r="J2" s="62" t="s">
        <v>93</v>
      </c>
      <c r="K2" s="62" t="s">
        <v>204</v>
      </c>
    </row>
    <row r="3" spans="1:11" s="1" customFormat="1" x14ac:dyDescent="0.25">
      <c r="A3" s="4" t="s">
        <v>94</v>
      </c>
      <c r="B3" s="56">
        <v>9.59</v>
      </c>
      <c r="C3" s="56">
        <v>80</v>
      </c>
      <c r="D3" s="56">
        <v>0.18</v>
      </c>
      <c r="E3" s="176">
        <f>SUM(Memorial!C8:E8,K3,K5)</f>
        <v>0</v>
      </c>
      <c r="F3" s="53">
        <f>IF(E3&gt;80,E3,0)</f>
        <v>0</v>
      </c>
      <c r="G3" s="57">
        <f>IF(F3=0,0,HOME!E18*D3*(F3-80)+(HOME!E18*B3))</f>
        <v>0</v>
      </c>
      <c r="H3" s="182">
        <f>SUM(Memorial!F8,K4,K6)</f>
        <v>0</v>
      </c>
      <c r="I3" s="63"/>
      <c r="J3" s="63"/>
      <c r="K3" s="4">
        <f>IF(AND(Memorial!$J$20=2,Memorial!G8&gt;80),Memorial!$G$8,0)</f>
        <v>0</v>
      </c>
    </row>
    <row r="4" spans="1:11" s="1" customFormat="1" x14ac:dyDescent="0.25">
      <c r="A4" s="4" t="s">
        <v>144</v>
      </c>
      <c r="B4" s="56">
        <v>5.99</v>
      </c>
      <c r="C4" s="56">
        <v>80</v>
      </c>
      <c r="D4" s="56">
        <v>0.12</v>
      </c>
      <c r="E4" s="177"/>
      <c r="F4" s="64"/>
      <c r="G4" s="65"/>
      <c r="H4" s="183"/>
      <c r="I4" s="98">
        <f>IF(H3&gt;80,H3,0)</f>
        <v>0</v>
      </c>
      <c r="J4" s="65">
        <f>IF(I4=0,0,HOME!E18*D4*(I4-80)+(HOME!E18*B4))</f>
        <v>0</v>
      </c>
      <c r="K4" s="66">
        <f>IF(AND(Memorial!$J$20=1,Memorial!G8&gt;80),Memorial!$G$8,0)</f>
        <v>0</v>
      </c>
    </row>
    <row r="5" spans="1:11" s="1" customFormat="1" x14ac:dyDescent="0.25">
      <c r="A5" s="4" t="s">
        <v>95</v>
      </c>
      <c r="B5" s="56">
        <v>9.59</v>
      </c>
      <c r="C5" s="56">
        <v>0</v>
      </c>
      <c r="D5" s="56">
        <v>0</v>
      </c>
      <c r="E5" s="177"/>
      <c r="F5" s="53">
        <f>IF(E3&lt;=80,E3,0)</f>
        <v>0</v>
      </c>
      <c r="G5" s="57">
        <f>IF(F5=0,0,IF(F5&gt;80,"",B5*HOME!E18))</f>
        <v>0</v>
      </c>
      <c r="H5" s="183"/>
      <c r="I5" s="63"/>
      <c r="J5" s="63"/>
      <c r="K5" s="4">
        <f>IF(AND(Memorial!$J$20=2,Memorial!$G$8&lt;=80),Memorial!$G$8,0)</f>
        <v>0</v>
      </c>
    </row>
    <row r="6" spans="1:11" s="1" customFormat="1" x14ac:dyDescent="0.25">
      <c r="A6" s="4" t="s">
        <v>145</v>
      </c>
      <c r="B6" s="56">
        <v>5.99</v>
      </c>
      <c r="C6" s="56">
        <v>0</v>
      </c>
      <c r="D6" s="56">
        <v>0</v>
      </c>
      <c r="E6" s="178"/>
      <c r="F6" s="64"/>
      <c r="G6" s="65"/>
      <c r="H6" s="184"/>
      <c r="I6" s="98">
        <f>IF(H3&lt;=80,H3,0)</f>
        <v>0</v>
      </c>
      <c r="J6" s="65">
        <f>IF(I6=0,0,IF(I6&gt;80,"",B6*HOME!E18))</f>
        <v>0</v>
      </c>
      <c r="K6" s="66">
        <f>IF(AND(Memorial!$J$20=1,Memorial!$G$8&lt;=80),Memorial!$G$8,0)</f>
        <v>0</v>
      </c>
    </row>
    <row r="7" spans="1:11" s="1" customFormat="1" x14ac:dyDescent="0.25">
      <c r="A7" s="4"/>
      <c r="B7" s="56"/>
      <c r="C7" s="56"/>
      <c r="D7" s="165" t="s">
        <v>0</v>
      </c>
      <c r="E7" s="166"/>
      <c r="F7" s="167"/>
      <c r="G7" s="57">
        <f>SUM(G3:G6,J3:J6)</f>
        <v>0</v>
      </c>
      <c r="H7" s="57"/>
      <c r="I7" s="57"/>
      <c r="J7" s="57"/>
      <c r="K7" s="57"/>
    </row>
    <row r="8" spans="1:11" s="1" customFormat="1" ht="15.75" x14ac:dyDescent="0.25">
      <c r="A8" s="170" t="s">
        <v>96</v>
      </c>
      <c r="B8" s="171"/>
      <c r="C8" s="171"/>
      <c r="D8" s="171"/>
      <c r="E8" s="171"/>
      <c r="F8" s="171"/>
      <c r="G8" s="171"/>
      <c r="H8" s="171"/>
      <c r="I8" s="171"/>
      <c r="J8" s="172"/>
      <c r="K8" s="95"/>
    </row>
    <row r="9" spans="1:11" s="1" customFormat="1" x14ac:dyDescent="0.25">
      <c r="A9" s="53" t="s">
        <v>88</v>
      </c>
      <c r="B9" s="53" t="s">
        <v>89</v>
      </c>
      <c r="C9" s="53" t="s">
        <v>90</v>
      </c>
      <c r="D9" s="53" t="s">
        <v>91</v>
      </c>
      <c r="E9" s="53"/>
      <c r="F9" s="53" t="s">
        <v>92</v>
      </c>
      <c r="G9" s="53" t="s">
        <v>93</v>
      </c>
      <c r="H9" s="53"/>
      <c r="I9" s="53"/>
      <c r="J9" s="53"/>
      <c r="K9" s="53"/>
    </row>
    <row r="10" spans="1:11" s="1" customFormat="1" x14ac:dyDescent="0.25">
      <c r="A10" s="4" t="s">
        <v>97</v>
      </c>
      <c r="B10" s="56">
        <v>5.99</v>
      </c>
      <c r="C10" s="56">
        <v>12</v>
      </c>
      <c r="D10" s="56">
        <v>0.5</v>
      </c>
      <c r="E10" s="56"/>
      <c r="F10" s="53">
        <f>IF(Memorial!D5&gt;12,Memorial!D5,0)</f>
        <v>0</v>
      </c>
      <c r="G10" s="57">
        <f>IF(F10&lt;12,0,HOME!E18*D10*(F10-12)+(HOME!E18*B10))</f>
        <v>0</v>
      </c>
      <c r="H10" s="63"/>
      <c r="I10" s="63"/>
      <c r="J10" s="4"/>
      <c r="K10" s="4"/>
    </row>
    <row r="11" spans="1:11" s="1" customFormat="1" x14ac:dyDescent="0.25">
      <c r="A11" s="4" t="s">
        <v>98</v>
      </c>
      <c r="B11" s="56">
        <v>5.99</v>
      </c>
      <c r="C11" s="56">
        <v>0</v>
      </c>
      <c r="D11" s="56">
        <v>0</v>
      </c>
      <c r="E11" s="56"/>
      <c r="F11" s="53">
        <f>IF(Memorial!D5&lt;=12,Memorial!D5,0)</f>
        <v>0</v>
      </c>
      <c r="G11" s="57">
        <f>IF(F11=0,0,IF(F11&lt;=12,B11*HOME!E18,0))</f>
        <v>0</v>
      </c>
      <c r="H11" s="63"/>
      <c r="I11" s="63"/>
      <c r="J11" s="4"/>
      <c r="K11" s="4"/>
    </row>
    <row r="12" spans="1:11" s="1" customFormat="1" x14ac:dyDescent="0.25">
      <c r="A12" s="4"/>
      <c r="B12" s="56"/>
      <c r="C12" s="56"/>
      <c r="D12" s="165" t="s">
        <v>0</v>
      </c>
      <c r="E12" s="166"/>
      <c r="F12" s="167"/>
      <c r="G12" s="57">
        <f>SUM(G10:G11)</f>
        <v>0</v>
      </c>
      <c r="H12" s="57"/>
      <c r="I12" s="57"/>
      <c r="J12" s="57"/>
      <c r="K12" s="57"/>
    </row>
    <row r="13" spans="1:11" s="1" customFormat="1" ht="15.75" x14ac:dyDescent="0.25">
      <c r="A13" s="173" t="s">
        <v>99</v>
      </c>
      <c r="B13" s="174"/>
      <c r="C13" s="174"/>
      <c r="D13" s="174"/>
      <c r="E13" s="174"/>
      <c r="F13" s="174"/>
      <c r="G13" s="174"/>
      <c r="H13" s="174"/>
      <c r="I13" s="174"/>
      <c r="J13" s="175"/>
      <c r="K13" s="96"/>
    </row>
    <row r="14" spans="1:11" s="1" customFormat="1" x14ac:dyDescent="0.25">
      <c r="A14" s="53" t="s">
        <v>88</v>
      </c>
      <c r="B14" s="53" t="s">
        <v>89</v>
      </c>
      <c r="C14" s="53" t="s">
        <v>90</v>
      </c>
      <c r="D14" s="53" t="s">
        <v>91</v>
      </c>
      <c r="E14" s="53" t="s">
        <v>0</v>
      </c>
      <c r="F14" s="53" t="s">
        <v>92</v>
      </c>
      <c r="G14" s="53" t="s">
        <v>93</v>
      </c>
      <c r="H14" s="53"/>
      <c r="I14" s="53"/>
      <c r="J14" s="53"/>
      <c r="K14" s="53"/>
    </row>
    <row r="15" spans="1:11" s="1" customFormat="1" x14ac:dyDescent="0.25">
      <c r="A15" s="4" t="s">
        <v>100</v>
      </c>
      <c r="B15" s="56">
        <v>5.99</v>
      </c>
      <c r="C15" s="56">
        <v>80</v>
      </c>
      <c r="D15" s="56">
        <v>0.12</v>
      </c>
      <c r="E15" s="176">
        <f>E3</f>
        <v>0</v>
      </c>
      <c r="F15" s="52">
        <f>IF(E15&gt;80,E15,0)</f>
        <v>0</v>
      </c>
      <c r="G15" s="57">
        <f>IF(F15=0,0,HOME!E18*D15*(F15-80)+(HOME!E18*B15))</f>
        <v>0</v>
      </c>
      <c r="H15" s="57"/>
      <c r="I15" s="57"/>
      <c r="J15" s="4"/>
      <c r="K15" s="4"/>
    </row>
    <row r="16" spans="1:11" s="1" customFormat="1" x14ac:dyDescent="0.25">
      <c r="A16" s="4" t="s">
        <v>101</v>
      </c>
      <c r="B16" s="56">
        <v>5.99</v>
      </c>
      <c r="C16" s="56">
        <v>0</v>
      </c>
      <c r="D16" s="58">
        <v>0</v>
      </c>
      <c r="E16" s="178"/>
      <c r="F16" s="52">
        <f>IF(E15&lt;=80,E15,0)</f>
        <v>0</v>
      </c>
      <c r="G16" s="59">
        <f>IF(F16=0,0,IF(F16&gt;80,0,B16*HOME!E18))</f>
        <v>0</v>
      </c>
      <c r="H16" s="57"/>
      <c r="I16" s="57"/>
      <c r="J16" s="4"/>
      <c r="K16" s="4"/>
    </row>
    <row r="17" spans="1:11" s="1" customFormat="1" x14ac:dyDescent="0.25">
      <c r="D17" s="162" t="s">
        <v>0</v>
      </c>
      <c r="E17" s="162"/>
      <c r="F17" s="162"/>
      <c r="G17" s="72">
        <f>SUM(G15:G16)</f>
        <v>0</v>
      </c>
      <c r="H17" s="72"/>
      <c r="I17" s="72"/>
      <c r="J17" s="72"/>
      <c r="K17" s="60"/>
    </row>
    <row r="18" spans="1:11" s="1" customFormat="1" ht="15.75" x14ac:dyDescent="0.25">
      <c r="A18" s="153" t="s">
        <v>188</v>
      </c>
      <c r="B18" s="153"/>
      <c r="C18" s="153"/>
      <c r="D18" s="153"/>
      <c r="E18" s="153"/>
      <c r="F18" s="153"/>
      <c r="G18" s="153"/>
      <c r="H18" s="153"/>
      <c r="I18" s="153"/>
      <c r="J18" s="153"/>
      <c r="K18" s="97"/>
    </row>
    <row r="19" spans="1:11" s="1" customFormat="1" x14ac:dyDescent="0.25">
      <c r="A19" s="73" t="s">
        <v>187</v>
      </c>
      <c r="B19" s="73" t="s">
        <v>182</v>
      </c>
      <c r="C19" s="73" t="s">
        <v>183</v>
      </c>
      <c r="D19" s="73" t="s">
        <v>184</v>
      </c>
      <c r="E19" s="73" t="s">
        <v>185</v>
      </c>
      <c r="F19" s="73"/>
      <c r="G19" s="73"/>
      <c r="H19" s="73"/>
      <c r="I19" s="73"/>
      <c r="J19" s="73"/>
      <c r="K19" s="73"/>
    </row>
    <row r="20" spans="1:11" s="1" customFormat="1" x14ac:dyDescent="0.25">
      <c r="A20" s="4" t="s">
        <v>103</v>
      </c>
      <c r="B20" s="4" t="s">
        <v>115</v>
      </c>
      <c r="C20" s="82">
        <v>0.2</v>
      </c>
      <c r="D20" s="57">
        <f>HOME!E13*Cálculos!C20</f>
        <v>0</v>
      </c>
      <c r="E20" s="154">
        <f>SUM('Calc. Resid.'!A8:X8)</f>
        <v>1</v>
      </c>
      <c r="F20" s="83">
        <f>IF(E20&lt;=19,E20,0)</f>
        <v>1</v>
      </c>
      <c r="G20" s="89">
        <f>IF(F20&gt;0,Memorial!C8*D20*0.02,0)</f>
        <v>0</v>
      </c>
      <c r="H20" s="90"/>
      <c r="I20" s="93"/>
    </row>
    <row r="21" spans="1:11" s="1" customFormat="1" x14ac:dyDescent="0.25">
      <c r="A21" s="4" t="s">
        <v>105</v>
      </c>
      <c r="B21" s="4" t="s">
        <v>186</v>
      </c>
      <c r="C21" s="82">
        <v>0.18</v>
      </c>
      <c r="D21" s="57">
        <f>HOME!E14*Cálculos!C21</f>
        <v>0</v>
      </c>
      <c r="E21" s="154"/>
      <c r="F21" s="83">
        <f>IF(AND(E20&gt;19,E20&lt;=32),SUM(E20),0)</f>
        <v>0</v>
      </c>
      <c r="G21" s="89">
        <f>IF(F21&gt;0,Memorial!C8*D21*0.02,0)</f>
        <v>0</v>
      </c>
      <c r="H21" s="90"/>
      <c r="I21" s="93"/>
    </row>
    <row r="22" spans="1:11" s="1" customFormat="1" x14ac:dyDescent="0.25">
      <c r="A22" s="4" t="s">
        <v>104</v>
      </c>
      <c r="B22" s="4" t="s">
        <v>108</v>
      </c>
      <c r="C22" s="82">
        <v>0.2</v>
      </c>
      <c r="D22" s="57">
        <f>HOME!E15*Cálculos!C22</f>
        <v>0</v>
      </c>
      <c r="E22" s="154"/>
      <c r="F22" s="83">
        <f>IF(E20&gt;32,E20,0)</f>
        <v>0</v>
      </c>
      <c r="G22" s="89">
        <f>IF(F22&gt;0,Memorial!C8*D22*0.02,0)</f>
        <v>0</v>
      </c>
      <c r="H22" s="90"/>
      <c r="I22" s="99"/>
    </row>
    <row r="23" spans="1:11" s="1" customFormat="1" ht="15.75" x14ac:dyDescent="0.25">
      <c r="A23" s="153" t="s">
        <v>189</v>
      </c>
      <c r="B23" s="153"/>
      <c r="C23" s="153"/>
      <c r="D23" s="153"/>
      <c r="E23" s="153"/>
      <c r="F23" s="153"/>
      <c r="G23" s="153"/>
      <c r="H23" s="153"/>
      <c r="I23" s="94"/>
      <c r="J23" s="86"/>
      <c r="K23" s="86"/>
    </row>
    <row r="24" spans="1:11" s="1" customFormat="1" ht="15.75" x14ac:dyDescent="0.25">
      <c r="A24" s="88" t="s">
        <v>187</v>
      </c>
      <c r="B24" s="88" t="s">
        <v>182</v>
      </c>
      <c r="C24" s="88" t="s">
        <v>183</v>
      </c>
      <c r="D24" s="88" t="s">
        <v>184</v>
      </c>
      <c r="E24" s="88" t="s">
        <v>185</v>
      </c>
      <c r="F24" s="84"/>
      <c r="G24" s="155"/>
      <c r="H24" s="155"/>
      <c r="I24" s="94"/>
      <c r="J24" s="87"/>
      <c r="K24" s="87"/>
    </row>
    <row r="25" spans="1:11" s="1" customFormat="1" x14ac:dyDescent="0.25">
      <c r="A25" s="4" t="s">
        <v>103</v>
      </c>
      <c r="B25" s="4" t="s">
        <v>112</v>
      </c>
      <c r="C25" s="82">
        <v>0.16</v>
      </c>
      <c r="D25" s="57">
        <f>HOME!E13*C25</f>
        <v>0</v>
      </c>
      <c r="E25" s="154">
        <f>SUM('Calc. Com.'!A8:K8)</f>
        <v>0</v>
      </c>
      <c r="F25" s="83">
        <f>IF(E25&lt;=16,E25,0)</f>
        <v>0</v>
      </c>
      <c r="G25" s="89">
        <f>IF(F25&gt;0,Memorial!D8*D25*0.02,0)</f>
        <v>0</v>
      </c>
      <c r="H25" s="90"/>
      <c r="I25" s="99"/>
      <c r="J25" s="87"/>
      <c r="K25" s="87"/>
    </row>
    <row r="26" spans="1:11" s="1" customFormat="1" x14ac:dyDescent="0.25">
      <c r="A26" s="4" t="s">
        <v>105</v>
      </c>
      <c r="B26" s="4" t="s">
        <v>113</v>
      </c>
      <c r="C26" s="82">
        <v>0.14000000000000001</v>
      </c>
      <c r="D26" s="57">
        <f>HOME!E14*C26</f>
        <v>0</v>
      </c>
      <c r="E26" s="154"/>
      <c r="F26" s="83">
        <f>IF(AND(E25&gt;16,E25&lt;=27),E25,0)</f>
        <v>0</v>
      </c>
      <c r="G26" s="89">
        <f>IF(F26&gt;0,Memorial!D8*D26*0.02,0)</f>
        <v>0</v>
      </c>
      <c r="H26" s="90"/>
      <c r="I26" s="99"/>
    </row>
    <row r="27" spans="1:11" s="1" customFormat="1" x14ac:dyDescent="0.25">
      <c r="A27" s="4" t="s">
        <v>104</v>
      </c>
      <c r="B27" s="4" t="s">
        <v>114</v>
      </c>
      <c r="C27" s="82">
        <v>0.16</v>
      </c>
      <c r="D27" s="57">
        <f>HOME!E15*C27</f>
        <v>0</v>
      </c>
      <c r="E27" s="154"/>
      <c r="F27" s="83">
        <f>IF(E25&gt;27,E25,0)</f>
        <v>0</v>
      </c>
      <c r="G27" s="89">
        <f>IF(F27&gt;0,Memorial!D8*D27*0.02,0)</f>
        <v>0</v>
      </c>
      <c r="H27" s="90"/>
      <c r="I27" s="99"/>
      <c r="J27" s="35"/>
      <c r="K27" s="35"/>
    </row>
    <row r="28" spans="1:11" s="1" customFormat="1" ht="15.75" x14ac:dyDescent="0.25">
      <c r="A28" s="153" t="s">
        <v>190</v>
      </c>
      <c r="B28" s="153"/>
      <c r="C28" s="153"/>
      <c r="D28" s="153"/>
      <c r="E28" s="153"/>
      <c r="F28" s="153"/>
      <c r="G28" s="153"/>
      <c r="H28" s="153"/>
      <c r="I28" s="94"/>
      <c r="J28" s="85"/>
      <c r="K28" s="85"/>
    </row>
    <row r="29" spans="1:11" s="1" customFormat="1" x14ac:dyDescent="0.25">
      <c r="A29" s="4" t="s">
        <v>103</v>
      </c>
      <c r="B29" s="4" t="s">
        <v>106</v>
      </c>
      <c r="C29" s="82">
        <v>0.3</v>
      </c>
      <c r="D29" s="57">
        <f>HOME!E16*C29</f>
        <v>0</v>
      </c>
      <c r="E29" s="154">
        <f>SUM('Calc. Pav.'!A8:I8)</f>
        <v>0</v>
      </c>
      <c r="F29" s="83" t="str">
        <f>IF(E29&lt;=13,CONCATENATE(E29," pontos"),0)</f>
        <v>0 pontos</v>
      </c>
      <c r="G29" s="89">
        <f>IF(F29&gt;0,Memorial!E8*D29*0.02,0)</f>
        <v>0</v>
      </c>
      <c r="H29" s="90"/>
      <c r="I29" s="99"/>
      <c r="J29" s="35"/>
      <c r="K29" s="35"/>
    </row>
    <row r="30" spans="1:11" s="1" customFormat="1" x14ac:dyDescent="0.25">
      <c r="A30" s="4" t="s">
        <v>110</v>
      </c>
      <c r="B30" s="4" t="s">
        <v>107</v>
      </c>
      <c r="C30" s="82">
        <v>0.4</v>
      </c>
      <c r="D30" s="57">
        <f>HOME!E16*C30</f>
        <v>0</v>
      </c>
      <c r="E30" s="154"/>
      <c r="F30" s="83">
        <f>IF(E29&gt;13,CONCATENATE(E29," pontos"),0)</f>
        <v>0</v>
      </c>
      <c r="G30" s="89">
        <f>IF(F30&gt;0,Memorial!E8*D30*0.02,0)</f>
        <v>0</v>
      </c>
      <c r="H30" s="90"/>
      <c r="I30" s="100"/>
    </row>
    <row r="31" spans="1:11" s="1" customFormat="1" ht="15.75" x14ac:dyDescent="0.25">
      <c r="A31" s="153" t="s">
        <v>191</v>
      </c>
      <c r="B31" s="153"/>
      <c r="C31" s="153"/>
      <c r="D31" s="153"/>
      <c r="E31" s="153"/>
      <c r="F31" s="153"/>
      <c r="G31" s="153"/>
      <c r="H31" s="153"/>
      <c r="I31" s="94"/>
    </row>
    <row r="32" spans="1:11" s="1" customFormat="1" ht="15.75" x14ac:dyDescent="0.25">
      <c r="A32" s="84"/>
      <c r="B32" s="84"/>
      <c r="C32" s="84"/>
      <c r="D32" s="84"/>
      <c r="E32" s="84"/>
      <c r="F32" s="155"/>
      <c r="G32" s="155"/>
      <c r="H32" s="4"/>
      <c r="I32" s="87"/>
    </row>
    <row r="33" spans="1:9" s="1" customFormat="1" x14ac:dyDescent="0.25">
      <c r="A33" s="77" t="s">
        <v>146</v>
      </c>
      <c r="B33" s="77"/>
      <c r="C33" s="78">
        <v>0.1</v>
      </c>
      <c r="D33" s="79">
        <f>HOME!E13*C33</f>
        <v>0</v>
      </c>
      <c r="E33" s="80"/>
      <c r="F33" s="81">
        <f>IF(Memorial!$L$9=1,Memorial!$F$8,0)</f>
        <v>0</v>
      </c>
      <c r="G33" s="91">
        <f>IF(AND(F33&gt;0,Memorial!L9=1),Memorial!F8*D33*0.02,0)</f>
        <v>0</v>
      </c>
      <c r="H33" s="92"/>
      <c r="I33" s="99"/>
    </row>
    <row r="34" spans="1:9" s="1" customFormat="1" x14ac:dyDescent="0.25">
      <c r="A34" s="9" t="s">
        <v>147</v>
      </c>
      <c r="B34" s="9"/>
      <c r="C34" s="12">
        <v>0.2</v>
      </c>
      <c r="D34" s="13">
        <f>HOME!E13*C34</f>
        <v>0</v>
      </c>
      <c r="E34" s="71"/>
      <c r="F34" s="16">
        <f>IF(Memorial!$L$9=2,Memorial!$F$8,0)</f>
        <v>0</v>
      </c>
      <c r="G34" s="74">
        <f>IF(AND(F34&gt;0,Memorial!L9=2),Memorial!F8*D34*0.02,0)</f>
        <v>0</v>
      </c>
      <c r="H34" s="71"/>
      <c r="I34" s="99"/>
    </row>
    <row r="35" spans="1:9" s="1" customFormat="1" ht="15.75" x14ac:dyDescent="0.25">
      <c r="A35" s="160" t="s">
        <v>192</v>
      </c>
      <c r="B35" s="161"/>
      <c r="C35" s="161"/>
      <c r="D35" s="161"/>
      <c r="E35" s="161"/>
      <c r="F35" s="161"/>
      <c r="G35" s="161"/>
      <c r="H35" s="161"/>
      <c r="I35" s="94"/>
    </row>
    <row r="36" spans="1:9" s="1" customFormat="1" ht="15.75" x14ac:dyDescent="0.25">
      <c r="A36" s="14"/>
      <c r="B36" s="14"/>
      <c r="C36" s="14"/>
      <c r="D36" s="14"/>
      <c r="E36" s="36"/>
      <c r="F36" s="36"/>
      <c r="G36" s="158"/>
      <c r="H36" s="159"/>
      <c r="I36" s="94"/>
    </row>
    <row r="37" spans="1:9" s="1" customFormat="1" x14ac:dyDescent="0.25">
      <c r="A37" s="9" t="s">
        <v>140</v>
      </c>
      <c r="B37" s="9"/>
      <c r="C37" s="12">
        <v>0.02</v>
      </c>
      <c r="D37" s="13">
        <f>HOME!E13*C37</f>
        <v>0</v>
      </c>
      <c r="E37" s="71"/>
      <c r="F37" s="16">
        <f>IF(Memorial!J20=1,Memorial!G8,0)</f>
        <v>0</v>
      </c>
      <c r="G37" s="74">
        <f>IF(AND(F37&gt;0,Memorial!J20=1),Memorial!G8*D37*0.02,0)</f>
        <v>0</v>
      </c>
      <c r="H37" s="71"/>
      <c r="I37" s="93"/>
    </row>
    <row r="38" spans="1:9" s="1" customFormat="1" x14ac:dyDescent="0.25">
      <c r="A38" s="9" t="s">
        <v>141</v>
      </c>
      <c r="B38" s="9"/>
      <c r="C38" s="12">
        <v>7.0000000000000007E-2</v>
      </c>
      <c r="D38" s="13">
        <f>HOME!E13*C38</f>
        <v>0</v>
      </c>
      <c r="E38" s="71"/>
      <c r="F38" s="16">
        <f>IF(Memorial!J20=2,Memorial!G8,0)</f>
        <v>0</v>
      </c>
      <c r="G38" s="74">
        <f>IF(AND(F38&gt;0,Memorial!J20=2),Memorial!G8*D38*0.02,0)</f>
        <v>0</v>
      </c>
      <c r="H38" s="71"/>
      <c r="I38" s="93"/>
    </row>
    <row r="40" spans="1:9" x14ac:dyDescent="0.25">
      <c r="E40" s="156" t="s">
        <v>205</v>
      </c>
      <c r="F40" s="156"/>
      <c r="G40" s="157">
        <f>SUM(G20:G22,G25:G27,G29:G30,G33:G34,G37:G38)</f>
        <v>0</v>
      </c>
      <c r="H40" s="157"/>
    </row>
  </sheetData>
  <sheetProtection sheet="1" objects="1" scenarios="1" selectLockedCells="1" selectUnlockedCells="1"/>
  <mergeCells count="25">
    <mergeCell ref="D17:F17"/>
    <mergeCell ref="A1:D1"/>
    <mergeCell ref="D7:F7"/>
    <mergeCell ref="F1:G1"/>
    <mergeCell ref="A8:J8"/>
    <mergeCell ref="A13:J13"/>
    <mergeCell ref="E3:E6"/>
    <mergeCell ref="E15:E16"/>
    <mergeCell ref="D12:F12"/>
    <mergeCell ref="H1:I1"/>
    <mergeCell ref="J1:K1"/>
    <mergeCell ref="H3:H6"/>
    <mergeCell ref="E40:F40"/>
    <mergeCell ref="G40:H40"/>
    <mergeCell ref="G36:H36"/>
    <mergeCell ref="A35:H35"/>
    <mergeCell ref="F32:G32"/>
    <mergeCell ref="A18:J18"/>
    <mergeCell ref="E20:E22"/>
    <mergeCell ref="A31:H31"/>
    <mergeCell ref="E29:E30"/>
    <mergeCell ref="A28:H28"/>
    <mergeCell ref="E25:E27"/>
    <mergeCell ref="A23:H23"/>
    <mergeCell ref="G24:H24"/>
  </mergeCells>
  <pageMargins left="0.511811024" right="0.511811024" top="0.78740157499999996" bottom="0.78740157499999996" header="0.31496062000000002" footer="0.3149606200000000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9">
    <tabColor rgb="FFFFC000"/>
  </sheetPr>
  <dimension ref="A1:K37"/>
  <sheetViews>
    <sheetView zoomScale="40" zoomScaleNormal="40" workbookViewId="0">
      <selection activeCell="E48" sqref="E48"/>
    </sheetView>
  </sheetViews>
  <sheetFormatPr defaultRowHeight="15" x14ac:dyDescent="0.25"/>
  <cols>
    <col min="1" max="1" width="22" bestFit="1" customWidth="1"/>
    <col min="2" max="2" width="20.140625" bestFit="1" customWidth="1"/>
    <col min="3" max="3" width="14.7109375" bestFit="1" customWidth="1"/>
    <col min="4" max="4" width="19.42578125" bestFit="1" customWidth="1"/>
    <col min="5" max="5" width="18.42578125" bestFit="1" customWidth="1"/>
    <col min="6" max="6" width="37" bestFit="1" customWidth="1"/>
    <col min="7" max="7" width="35.5703125" bestFit="1" customWidth="1"/>
    <col min="8" max="8" width="19.140625" bestFit="1" customWidth="1"/>
    <col min="9" max="9" width="22.140625" bestFit="1" customWidth="1"/>
    <col min="10" max="10" width="20.42578125" bestFit="1" customWidth="1"/>
    <col min="11" max="11" width="20.5703125" bestFit="1" customWidth="1"/>
  </cols>
  <sheetData>
    <row r="1" spans="1:11" x14ac:dyDescent="0.25">
      <c r="A1" s="2" t="s">
        <v>4</v>
      </c>
      <c r="B1" s="2" t="s">
        <v>5</v>
      </c>
      <c r="C1" s="2" t="s">
        <v>6</v>
      </c>
      <c r="D1" s="2" t="s">
        <v>7</v>
      </c>
      <c r="E1" s="2" t="s">
        <v>40</v>
      </c>
      <c r="F1" s="2" t="s">
        <v>41</v>
      </c>
      <c r="G1" s="2" t="s">
        <v>42</v>
      </c>
      <c r="H1" s="2" t="s">
        <v>43</v>
      </c>
      <c r="I1" s="2" t="s">
        <v>44</v>
      </c>
      <c r="J1" s="2" t="s">
        <v>45</v>
      </c>
      <c r="K1" s="2" t="s">
        <v>46</v>
      </c>
    </row>
    <row r="2" spans="1:11" x14ac:dyDescent="0.25">
      <c r="A2" s="2" t="s">
        <v>197</v>
      </c>
      <c r="B2" s="2" t="s">
        <v>196</v>
      </c>
      <c r="C2" s="2" t="s">
        <v>197</v>
      </c>
      <c r="D2" s="2" t="s">
        <v>118</v>
      </c>
      <c r="E2" s="2" t="s">
        <v>195</v>
      </c>
      <c r="F2" s="2" t="s">
        <v>201</v>
      </c>
      <c r="G2" s="2" t="s">
        <v>202</v>
      </c>
      <c r="H2" s="2" t="s">
        <v>47</v>
      </c>
      <c r="I2" s="2" t="s">
        <v>203</v>
      </c>
      <c r="J2" s="2" t="s">
        <v>30</v>
      </c>
      <c r="K2" s="2" t="s">
        <v>122</v>
      </c>
    </row>
    <row r="3" spans="1:11" x14ac:dyDescent="0.25">
      <c r="A3" s="2" t="s">
        <v>48</v>
      </c>
      <c r="B3" s="2" t="s">
        <v>2</v>
      </c>
      <c r="C3" s="2" t="s">
        <v>49</v>
      </c>
      <c r="D3" s="2" t="s">
        <v>117</v>
      </c>
      <c r="E3" s="2" t="s">
        <v>21</v>
      </c>
      <c r="F3" s="2" t="s">
        <v>50</v>
      </c>
      <c r="G3" s="2" t="s">
        <v>24</v>
      </c>
      <c r="H3" s="2" t="s">
        <v>51</v>
      </c>
      <c r="I3" s="2" t="s">
        <v>52</v>
      </c>
      <c r="J3" s="2" t="s">
        <v>39</v>
      </c>
      <c r="K3" s="2" t="s">
        <v>123</v>
      </c>
    </row>
    <row r="4" spans="1:11" x14ac:dyDescent="0.25">
      <c r="A4" s="2" t="s">
        <v>53</v>
      </c>
      <c r="B4" s="2" t="s">
        <v>14</v>
      </c>
      <c r="C4" s="2" t="s">
        <v>53</v>
      </c>
      <c r="D4" s="2" t="s">
        <v>116</v>
      </c>
      <c r="E4" s="2" t="s">
        <v>16</v>
      </c>
      <c r="F4" s="2" t="s">
        <v>16</v>
      </c>
      <c r="G4" s="2" t="s">
        <v>18</v>
      </c>
      <c r="H4" s="2" t="s">
        <v>199</v>
      </c>
      <c r="I4" s="2" t="s">
        <v>54</v>
      </c>
      <c r="J4" s="2" t="s">
        <v>38</v>
      </c>
      <c r="K4" s="2" t="s">
        <v>124</v>
      </c>
    </row>
    <row r="5" spans="1:11" x14ac:dyDescent="0.25">
      <c r="A5" s="2"/>
      <c r="B5" s="2"/>
      <c r="C5" s="2"/>
      <c r="D5" s="2"/>
      <c r="E5" s="2"/>
      <c r="F5" s="2"/>
      <c r="G5" s="2"/>
      <c r="H5" s="2"/>
      <c r="I5" s="2"/>
      <c r="J5" s="2"/>
      <c r="K5" s="2"/>
    </row>
    <row r="6" spans="1:11" x14ac:dyDescent="0.25">
      <c r="A6">
        <v>4</v>
      </c>
      <c r="B6">
        <v>4</v>
      </c>
      <c r="C6">
        <v>4</v>
      </c>
      <c r="D6">
        <v>4</v>
      </c>
      <c r="E6">
        <v>4</v>
      </c>
      <c r="F6">
        <v>4</v>
      </c>
      <c r="G6">
        <v>4</v>
      </c>
      <c r="H6">
        <v>4</v>
      </c>
      <c r="I6">
        <v>4</v>
      </c>
      <c r="J6">
        <v>4</v>
      </c>
      <c r="K6">
        <v>4</v>
      </c>
    </row>
    <row r="8" spans="1:11" x14ac:dyDescent="0.25">
      <c r="A8" s="2" t="str">
        <f>IF(A6=4,"",IF(A6=3,3,IF(A6=2,2,IF(A6=1,1))))</f>
        <v/>
      </c>
      <c r="B8" s="2" t="str">
        <f>IF(B6=4,"",IF(B6=3,3,IF(B6=2,2,IF(B6=1,1))))</f>
        <v/>
      </c>
      <c r="C8" s="2" t="str">
        <f t="shared" ref="C8:K8" si="0">IF(C6=4,"",IF(C6=3,3,IF(C6=2,2,IF(C6=1,1))))</f>
        <v/>
      </c>
      <c r="D8" s="2" t="str">
        <f t="shared" si="0"/>
        <v/>
      </c>
      <c r="E8" s="2" t="str">
        <f t="shared" si="0"/>
        <v/>
      </c>
      <c r="F8" s="2" t="str">
        <f t="shared" si="0"/>
        <v/>
      </c>
      <c r="G8" s="2" t="str">
        <f t="shared" si="0"/>
        <v/>
      </c>
      <c r="H8" s="2" t="str">
        <f t="shared" si="0"/>
        <v/>
      </c>
      <c r="I8" s="2" t="str">
        <f t="shared" si="0"/>
        <v/>
      </c>
      <c r="J8" s="2" t="str">
        <f t="shared" si="0"/>
        <v/>
      </c>
      <c r="K8" s="2" t="str">
        <f t="shared" si="0"/>
        <v/>
      </c>
    </row>
    <row r="9" spans="1:11" x14ac:dyDescent="0.25">
      <c r="A9" s="185" t="s">
        <v>83</v>
      </c>
      <c r="B9" s="185"/>
      <c r="C9" s="186">
        <f>F21</f>
        <v>0</v>
      </c>
      <c r="D9" s="185"/>
    </row>
    <row r="10" spans="1:11" x14ac:dyDescent="0.25">
      <c r="A10" s="185" t="s">
        <v>85</v>
      </c>
      <c r="B10" s="185"/>
      <c r="C10" s="186">
        <f>F26</f>
        <v>0</v>
      </c>
      <c r="D10" s="185"/>
    </row>
    <row r="11" spans="1:11" x14ac:dyDescent="0.25">
      <c r="A11" s="185" t="s">
        <v>86</v>
      </c>
      <c r="B11" s="185"/>
      <c r="C11" s="187">
        <f>F31</f>
        <v>0</v>
      </c>
      <c r="D11" s="185"/>
    </row>
    <row r="12" spans="1:11" x14ac:dyDescent="0.25">
      <c r="A12" s="185" t="s">
        <v>84</v>
      </c>
      <c r="B12" s="185"/>
      <c r="C12" s="189" t="e">
        <f>IF(#REF!=1,4.78*HOME!E18,0)</f>
        <v>#REF!</v>
      </c>
      <c r="D12" s="189"/>
    </row>
    <row r="13" spans="1:11" x14ac:dyDescent="0.25">
      <c r="A13" s="185" t="s">
        <v>82</v>
      </c>
      <c r="B13" s="185"/>
      <c r="C13" s="189">
        <f>F37</f>
        <v>0</v>
      </c>
      <c r="D13" s="189"/>
    </row>
    <row r="14" spans="1:11" ht="18.75" x14ac:dyDescent="0.3">
      <c r="A14" s="190" t="s">
        <v>109</v>
      </c>
      <c r="B14" s="190"/>
      <c r="C14" s="191" t="e">
        <f>SUM(C9:D13)</f>
        <v>#REF!</v>
      </c>
      <c r="D14" s="191"/>
    </row>
    <row r="15" spans="1:11" x14ac:dyDescent="0.25">
      <c r="C15" s="156"/>
      <c r="D15" s="156"/>
    </row>
    <row r="17" spans="1:7" ht="15.75" x14ac:dyDescent="0.25">
      <c r="A17" s="192" t="s">
        <v>87</v>
      </c>
      <c r="B17" s="192"/>
      <c r="C17" s="192"/>
      <c r="D17" s="192"/>
      <c r="E17" s="192"/>
      <c r="F17" s="192"/>
      <c r="G17" s="192"/>
    </row>
    <row r="18" spans="1:7" x14ac:dyDescent="0.25">
      <c r="A18" s="8" t="s">
        <v>88</v>
      </c>
      <c r="B18" s="8" t="s">
        <v>89</v>
      </c>
      <c r="C18" s="8" t="s">
        <v>90</v>
      </c>
      <c r="D18" s="8" t="s">
        <v>91</v>
      </c>
      <c r="E18" s="8" t="s">
        <v>92</v>
      </c>
      <c r="F18" s="193" t="s">
        <v>93</v>
      </c>
      <c r="G18" s="193"/>
    </row>
    <row r="19" spans="1:7" x14ac:dyDescent="0.25">
      <c r="A19" s="9" t="s">
        <v>94</v>
      </c>
      <c r="B19" s="10">
        <v>9.59</v>
      </c>
      <c r="C19" s="10">
        <v>80</v>
      </c>
      <c r="D19" s="10">
        <v>0.18</v>
      </c>
      <c r="E19" s="8">
        <f>IF(Memorial!D8&gt;80,Memorial!D8,0)</f>
        <v>0</v>
      </c>
      <c r="F19" s="189">
        <f>IF(E19=0,0,HOME!E18*'Calc. Resid.'!D12*(E19-80)+(HOME!E18*B19))</f>
        <v>0</v>
      </c>
      <c r="G19" s="189"/>
    </row>
    <row r="20" spans="1:7" x14ac:dyDescent="0.25">
      <c r="A20" s="9" t="s">
        <v>95</v>
      </c>
      <c r="B20" s="10">
        <v>9.59</v>
      </c>
      <c r="C20" s="10">
        <v>0</v>
      </c>
      <c r="D20" s="10">
        <v>0</v>
      </c>
      <c r="E20" s="8">
        <f>IF(Memorial!D8&lt;=80,Memorial!D8,"")</f>
        <v>0</v>
      </c>
      <c r="F20" s="189">
        <f>IF(E20=0,0,IF(E20&gt;80,"",B20*HOME!E18))</f>
        <v>0</v>
      </c>
      <c r="G20" s="189"/>
    </row>
    <row r="21" spans="1:7" x14ac:dyDescent="0.25">
      <c r="A21" s="9"/>
      <c r="B21" s="10"/>
      <c r="C21" s="10"/>
      <c r="D21" s="188" t="s">
        <v>0</v>
      </c>
      <c r="E21" s="188"/>
      <c r="F21" s="189">
        <f>SUM(F19:F20)</f>
        <v>0</v>
      </c>
      <c r="G21" s="189"/>
    </row>
    <row r="22" spans="1:7" ht="15.75" x14ac:dyDescent="0.25">
      <c r="A22" s="194" t="s">
        <v>96</v>
      </c>
      <c r="B22" s="194"/>
      <c r="C22" s="194"/>
      <c r="D22" s="194"/>
      <c r="E22" s="194"/>
      <c r="F22" s="194"/>
      <c r="G22" s="194"/>
    </row>
    <row r="23" spans="1:7" x14ac:dyDescent="0.25">
      <c r="A23" s="8" t="s">
        <v>88</v>
      </c>
      <c r="B23" s="8" t="s">
        <v>89</v>
      </c>
      <c r="C23" s="8" t="s">
        <v>90</v>
      </c>
      <c r="D23" s="8" t="s">
        <v>91</v>
      </c>
      <c r="E23" s="8" t="s">
        <v>92</v>
      </c>
      <c r="F23" s="193" t="s">
        <v>93</v>
      </c>
      <c r="G23" s="193"/>
    </row>
    <row r="24" spans="1:7" x14ac:dyDescent="0.25">
      <c r="A24" s="9" t="s">
        <v>97</v>
      </c>
      <c r="B24" s="10">
        <v>5.99</v>
      </c>
      <c r="C24" s="10">
        <v>12</v>
      </c>
      <c r="D24" s="10">
        <v>0.5</v>
      </c>
      <c r="E24" s="8">
        <f>IF(Memorial!D8&lt;=12,0,Memorial!D8)</f>
        <v>0</v>
      </c>
      <c r="F24" s="189">
        <f>IF(E24&lt;12,0,HOME!E18*D24*(E24-12)+(HOME!E18*B24))</f>
        <v>0</v>
      </c>
      <c r="G24" s="189"/>
    </row>
    <row r="25" spans="1:7" x14ac:dyDescent="0.25">
      <c r="A25" s="9" t="s">
        <v>98</v>
      </c>
      <c r="B25" s="10">
        <v>5.99</v>
      </c>
      <c r="C25" s="10">
        <v>0</v>
      </c>
      <c r="D25" s="10">
        <v>0</v>
      </c>
      <c r="E25" s="8">
        <f>IF(Memorial!D8&gt;12,"",Memorial!D8)</f>
        <v>0</v>
      </c>
      <c r="F25" s="189">
        <f>IF(E25=0,0,IF(E25&lt;=12,B25*HOME!E18,0))</f>
        <v>0</v>
      </c>
      <c r="G25" s="189"/>
    </row>
    <row r="26" spans="1:7" x14ac:dyDescent="0.25">
      <c r="A26" s="9"/>
      <c r="B26" s="10"/>
      <c r="C26" s="10"/>
      <c r="D26" s="188" t="s">
        <v>0</v>
      </c>
      <c r="E26" s="188"/>
      <c r="F26" s="189">
        <f>SUM(F24:F25)</f>
        <v>0</v>
      </c>
      <c r="G26" s="189"/>
    </row>
    <row r="27" spans="1:7" ht="15.75" x14ac:dyDescent="0.25">
      <c r="A27" s="195" t="s">
        <v>99</v>
      </c>
      <c r="B27" s="195"/>
      <c r="C27" s="195"/>
      <c r="D27" s="195"/>
      <c r="E27" s="195"/>
      <c r="F27" s="195"/>
      <c r="G27" s="195"/>
    </row>
    <row r="28" spans="1:7" x14ac:dyDescent="0.25">
      <c r="A28" s="8" t="s">
        <v>88</v>
      </c>
      <c r="B28" s="8" t="s">
        <v>89</v>
      </c>
      <c r="C28" s="8" t="s">
        <v>90</v>
      </c>
      <c r="D28" s="8" t="s">
        <v>91</v>
      </c>
      <c r="E28" s="8" t="s">
        <v>92</v>
      </c>
      <c r="F28" s="193" t="s">
        <v>93</v>
      </c>
      <c r="G28" s="193"/>
    </row>
    <row r="29" spans="1:7" x14ac:dyDescent="0.25">
      <c r="A29" s="9" t="s">
        <v>100</v>
      </c>
      <c r="B29" s="10">
        <v>5.99</v>
      </c>
      <c r="C29" s="10">
        <v>80</v>
      </c>
      <c r="D29" s="10">
        <v>0.12</v>
      </c>
      <c r="E29" s="11">
        <f>IF(Memorial!D8&gt;80,Memorial!D8,0)</f>
        <v>0</v>
      </c>
      <c r="F29" s="189">
        <f>IF(E29=0,0,HOME!E18*D29*(E29-80)+(HOME!E18*B29))</f>
        <v>0</v>
      </c>
      <c r="G29" s="189"/>
    </row>
    <row r="30" spans="1:7" x14ac:dyDescent="0.25">
      <c r="A30" s="9" t="s">
        <v>101</v>
      </c>
      <c r="B30" s="10">
        <v>5.99</v>
      </c>
      <c r="C30" s="10">
        <v>0</v>
      </c>
      <c r="D30" s="10">
        <v>0</v>
      </c>
      <c r="E30" s="11">
        <f>IF(Memorial!D8&lt;=80,Memorial!D8,"")</f>
        <v>0</v>
      </c>
      <c r="F30" s="189">
        <f>IF(E30=0,0,IF(E30&gt;80,"",B30*HOME!E18))</f>
        <v>0</v>
      </c>
      <c r="G30" s="189"/>
    </row>
    <row r="31" spans="1:7" x14ac:dyDescent="0.25">
      <c r="A31" s="9"/>
      <c r="B31" s="9"/>
      <c r="C31" s="9"/>
      <c r="D31" s="188" t="s">
        <v>0</v>
      </c>
      <c r="E31" s="188"/>
      <c r="F31" s="187">
        <f>SUM(F29:F30)</f>
        <v>0</v>
      </c>
      <c r="G31" s="187"/>
    </row>
    <row r="32" spans="1:7" ht="15.75" x14ac:dyDescent="0.25">
      <c r="A32" s="196" t="s">
        <v>82</v>
      </c>
      <c r="B32" s="196"/>
      <c r="C32" s="196"/>
      <c r="D32" s="196"/>
      <c r="E32" s="196"/>
      <c r="F32" s="196"/>
      <c r="G32" s="196"/>
    </row>
    <row r="33" spans="1:7" ht="15.75" x14ac:dyDescent="0.25">
      <c r="A33" s="14"/>
      <c r="B33" s="14"/>
      <c r="C33" s="14"/>
      <c r="D33" s="14"/>
      <c r="E33" s="15"/>
      <c r="F33" s="158"/>
      <c r="G33" s="159"/>
    </row>
    <row r="34" spans="1:7" x14ac:dyDescent="0.25">
      <c r="A34" s="9" t="s">
        <v>103</v>
      </c>
      <c r="B34" s="9" t="s">
        <v>112</v>
      </c>
      <c r="C34" s="12">
        <v>0.16</v>
      </c>
      <c r="D34" s="13">
        <f>HOME!E13*C34</f>
        <v>0</v>
      </c>
      <c r="E34" s="16" t="str">
        <f>IF(SUM($A$8:$K$8)&lt;=16,CONCATENATE((SUM($A$8:$K$8))," pontos"),0)</f>
        <v>0 pontos</v>
      </c>
      <c r="F34" s="189">
        <f>IF(E34&gt;0,Memorial!D8*D34*0.02,0)</f>
        <v>0</v>
      </c>
      <c r="G34" s="189"/>
    </row>
    <row r="35" spans="1:7" x14ac:dyDescent="0.25">
      <c r="A35" s="9" t="s">
        <v>105</v>
      </c>
      <c r="B35" s="9" t="s">
        <v>113</v>
      </c>
      <c r="C35" s="12">
        <v>0.14000000000000001</v>
      </c>
      <c r="D35" s="13">
        <f>HOME!E14*C35</f>
        <v>0</v>
      </c>
      <c r="E35" s="16">
        <f>IF(AND(SUM($A$8:$K$8)&gt;16,SUM($A$8:$K$8)&lt;=27),CONCATENATE((SUM($A$8:$K$8))," pontos"),0)</f>
        <v>0</v>
      </c>
      <c r="F35" s="189">
        <f>IF(E35&gt;0,Memorial!D8*D35*0.02,0)</f>
        <v>0</v>
      </c>
      <c r="G35" s="189"/>
    </row>
    <row r="36" spans="1:7" x14ac:dyDescent="0.25">
      <c r="A36" s="9" t="s">
        <v>104</v>
      </c>
      <c r="B36" s="9" t="s">
        <v>114</v>
      </c>
      <c r="C36" s="12">
        <v>0.16</v>
      </c>
      <c r="D36" s="13">
        <f>HOME!E15*C36</f>
        <v>0</v>
      </c>
      <c r="E36" s="16">
        <f>IF(SUM($A$8:$K$8)&gt;27,CONCATENATE((SUM($A$8:$K$8))," pontos"),0)</f>
        <v>0</v>
      </c>
      <c r="F36" s="189">
        <f>IF(E36&gt;0,Memorial!D8*D36*0.02,0)</f>
        <v>0</v>
      </c>
      <c r="G36" s="189"/>
    </row>
    <row r="37" spans="1:7" x14ac:dyDescent="0.25">
      <c r="D37" s="188" t="s">
        <v>109</v>
      </c>
      <c r="E37" s="188"/>
      <c r="F37" s="186">
        <f>SUM(F34:G36)</f>
        <v>0</v>
      </c>
      <c r="G37" s="185"/>
    </row>
  </sheetData>
  <sheetProtection selectLockedCells="1" selectUnlockedCells="1"/>
  <mergeCells count="38">
    <mergeCell ref="D37:E37"/>
    <mergeCell ref="F37:G37"/>
    <mergeCell ref="A27:G27"/>
    <mergeCell ref="F28:G28"/>
    <mergeCell ref="F29:G29"/>
    <mergeCell ref="F30:G30"/>
    <mergeCell ref="D31:E31"/>
    <mergeCell ref="F31:G31"/>
    <mergeCell ref="A32:G32"/>
    <mergeCell ref="F33:G33"/>
    <mergeCell ref="F34:G34"/>
    <mergeCell ref="F35:G35"/>
    <mergeCell ref="F36:G36"/>
    <mergeCell ref="A22:G22"/>
    <mergeCell ref="F23:G23"/>
    <mergeCell ref="F24:G24"/>
    <mergeCell ref="F25:G25"/>
    <mergeCell ref="D26:E26"/>
    <mergeCell ref="F26:G26"/>
    <mergeCell ref="D21:E21"/>
    <mergeCell ref="F21:G21"/>
    <mergeCell ref="A12:B12"/>
    <mergeCell ref="C12:D12"/>
    <mergeCell ref="A13:B13"/>
    <mergeCell ref="C13:D13"/>
    <mergeCell ref="A14:B14"/>
    <mergeCell ref="C14:D14"/>
    <mergeCell ref="C15:D15"/>
    <mergeCell ref="A17:G17"/>
    <mergeCell ref="F18:G18"/>
    <mergeCell ref="F19:G19"/>
    <mergeCell ref="F20:G20"/>
    <mergeCell ref="A9:B9"/>
    <mergeCell ref="C9:D9"/>
    <mergeCell ref="A10:B10"/>
    <mergeCell ref="C10:D10"/>
    <mergeCell ref="A11:B11"/>
    <mergeCell ref="C11:D11"/>
  </mergeCells>
  <pageMargins left="0.511811024" right="0.511811024" top="0.78740157499999996" bottom="0.78740157499999996" header="0.31496062000000002" footer="0.3149606200000000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11">
    <tabColor rgb="FFFFC000"/>
  </sheetPr>
  <dimension ref="A1:G30"/>
  <sheetViews>
    <sheetView zoomScale="55" zoomScaleNormal="55" workbookViewId="0">
      <selection activeCell="A32" sqref="A32"/>
    </sheetView>
  </sheetViews>
  <sheetFormatPr defaultRowHeight="15" x14ac:dyDescent="0.25"/>
  <cols>
    <col min="1" max="1" width="52.7109375" bestFit="1" customWidth="1"/>
    <col min="2" max="2" width="9.85546875" bestFit="1" customWidth="1"/>
    <col min="3" max="3" width="11.7109375" bestFit="1" customWidth="1"/>
    <col min="4" max="4" width="20.5703125" bestFit="1" customWidth="1"/>
    <col min="5" max="5" width="11.42578125" bestFit="1" customWidth="1"/>
  </cols>
  <sheetData>
    <row r="1" spans="1:7" x14ac:dyDescent="0.25">
      <c r="A1" s="185" t="s">
        <v>83</v>
      </c>
      <c r="B1" s="185"/>
      <c r="C1" s="186" t="e">
        <f>F15</f>
        <v>#REF!</v>
      </c>
      <c r="D1" s="185"/>
    </row>
    <row r="2" spans="1:7" x14ac:dyDescent="0.25">
      <c r="A2" s="185" t="s">
        <v>85</v>
      </c>
      <c r="B2" s="185"/>
      <c r="C2" s="186" t="e">
        <f>F20</f>
        <v>#REF!</v>
      </c>
      <c r="D2" s="185"/>
    </row>
    <row r="3" spans="1:7" x14ac:dyDescent="0.25">
      <c r="A3" s="185" t="s">
        <v>86</v>
      </c>
      <c r="B3" s="185"/>
      <c r="C3" s="187" t="e">
        <f>F25</f>
        <v>#REF!</v>
      </c>
      <c r="D3" s="185"/>
    </row>
    <row r="4" spans="1:7" x14ac:dyDescent="0.25">
      <c r="A4" s="185" t="s">
        <v>84</v>
      </c>
      <c r="B4" s="185"/>
      <c r="C4" s="189" t="e">
        <f>IF(#REF!=1,4.78*HOME!E18,0)</f>
        <v>#REF!</v>
      </c>
      <c r="D4" s="189"/>
    </row>
    <row r="5" spans="1:7" x14ac:dyDescent="0.25">
      <c r="A5" s="185" t="s">
        <v>82</v>
      </c>
      <c r="B5" s="185"/>
      <c r="C5" s="189" t="e">
        <f>F30</f>
        <v>#REF!</v>
      </c>
      <c r="D5" s="189"/>
    </row>
    <row r="6" spans="1:7" ht="18.75" x14ac:dyDescent="0.3">
      <c r="A6" s="190" t="s">
        <v>109</v>
      </c>
      <c r="B6" s="190"/>
      <c r="C6" s="191" t="e">
        <f>SUM(C1:D5)</f>
        <v>#REF!</v>
      </c>
      <c r="D6" s="191"/>
    </row>
    <row r="7" spans="1:7" x14ac:dyDescent="0.25">
      <c r="C7" s="156"/>
      <c r="D7" s="156"/>
    </row>
    <row r="9" spans="1:7" ht="15.75" x14ac:dyDescent="0.25">
      <c r="A9" s="192" t="s">
        <v>87</v>
      </c>
      <c r="B9" s="192"/>
      <c r="C9" s="192"/>
      <c r="D9" s="192"/>
      <c r="E9" s="192"/>
      <c r="F9" s="192"/>
      <c r="G9" s="192"/>
    </row>
    <row r="10" spans="1:7" x14ac:dyDescent="0.25">
      <c r="A10" s="27" t="s">
        <v>88</v>
      </c>
      <c r="B10" s="27" t="s">
        <v>89</v>
      </c>
      <c r="C10" s="27" t="s">
        <v>90</v>
      </c>
      <c r="D10" s="27" t="s">
        <v>91</v>
      </c>
      <c r="E10" s="27" t="s">
        <v>92</v>
      </c>
      <c r="F10" s="193" t="s">
        <v>93</v>
      </c>
      <c r="G10" s="193"/>
    </row>
    <row r="11" spans="1:7" x14ac:dyDescent="0.25">
      <c r="A11" s="9" t="s">
        <v>94</v>
      </c>
      <c r="B11" s="10">
        <v>9.59</v>
      </c>
      <c r="C11" s="10">
        <v>80</v>
      </c>
      <c r="D11" s="10">
        <v>0.18</v>
      </c>
      <c r="E11" s="27" t="e">
        <f>IF(AND(#REF!&gt;80,#REF!=2),#REF!,0)</f>
        <v>#REF!</v>
      </c>
      <c r="F11" s="189" t="e">
        <f>IF(E11=0,0,HOME!E18*D11*(E11-80)+(HOME!E18*B11))</f>
        <v>#REF!</v>
      </c>
      <c r="G11" s="189"/>
    </row>
    <row r="12" spans="1:7" x14ac:dyDescent="0.25">
      <c r="A12" s="9" t="s">
        <v>95</v>
      </c>
      <c r="B12" s="10">
        <v>9.59</v>
      </c>
      <c r="C12" s="10">
        <v>0</v>
      </c>
      <c r="D12" s="10">
        <v>0</v>
      </c>
      <c r="E12" s="27" t="e">
        <f>IF(AND(#REF!&lt;=80,#REF!=2),#REF!,0)</f>
        <v>#REF!</v>
      </c>
      <c r="F12" s="189" t="e">
        <f>IF(E12=0,0,IF(E12&gt;80,"",B12*HOME!E18))</f>
        <v>#REF!</v>
      </c>
      <c r="G12" s="189"/>
    </row>
    <row r="13" spans="1:7" x14ac:dyDescent="0.25">
      <c r="A13" s="9" t="s">
        <v>144</v>
      </c>
      <c r="B13" s="10">
        <v>5.99</v>
      </c>
      <c r="C13" s="10">
        <v>80</v>
      </c>
      <c r="D13" s="10">
        <v>0.12</v>
      </c>
      <c r="E13" s="27" t="e">
        <f>IF(AND(#REF!&gt;80,#REF!=1),#REF!,0)</f>
        <v>#REF!</v>
      </c>
      <c r="F13" s="197" t="e">
        <f>IF(E13=0,0,HOME!E18*D13*(E13-80)+(HOME!E18*B13))</f>
        <v>#REF!</v>
      </c>
      <c r="G13" s="198"/>
    </row>
    <row r="14" spans="1:7" x14ac:dyDescent="0.25">
      <c r="A14" s="9" t="s">
        <v>145</v>
      </c>
      <c r="B14" s="10">
        <v>5.99</v>
      </c>
      <c r="C14" s="10">
        <v>0</v>
      </c>
      <c r="D14" s="10">
        <v>0</v>
      </c>
      <c r="E14" s="27" t="e">
        <f>IF(AND(#REF!&lt;=80,#REF!=1),#REF!,0)</f>
        <v>#REF!</v>
      </c>
      <c r="F14" s="197" t="e">
        <f>IF(E14=0,0,IF(E14&gt;80,"",B14*HOME!E18))</f>
        <v>#REF!</v>
      </c>
      <c r="G14" s="198"/>
    </row>
    <row r="15" spans="1:7" x14ac:dyDescent="0.25">
      <c r="A15" s="9"/>
      <c r="B15" s="10"/>
      <c r="C15" s="10"/>
      <c r="D15" s="188" t="s">
        <v>0</v>
      </c>
      <c r="E15" s="188"/>
      <c r="F15" s="189" t="e">
        <f>SUM(F11:F14)</f>
        <v>#REF!</v>
      </c>
      <c r="G15" s="189"/>
    </row>
    <row r="16" spans="1:7" ht="15.75" x14ac:dyDescent="0.25">
      <c r="A16" s="194" t="s">
        <v>96</v>
      </c>
      <c r="B16" s="194"/>
      <c r="C16" s="194"/>
      <c r="D16" s="194"/>
      <c r="E16" s="194"/>
      <c r="F16" s="194"/>
      <c r="G16" s="194"/>
    </row>
    <row r="17" spans="1:7" x14ac:dyDescent="0.25">
      <c r="A17" s="27" t="s">
        <v>88</v>
      </c>
      <c r="B17" s="27" t="s">
        <v>89</v>
      </c>
      <c r="C17" s="27" t="s">
        <v>90</v>
      </c>
      <c r="D17" s="27" t="s">
        <v>91</v>
      </c>
      <c r="E17" s="27" t="s">
        <v>92</v>
      </c>
      <c r="F17" s="193" t="s">
        <v>93</v>
      </c>
      <c r="G17" s="193"/>
    </row>
    <row r="18" spans="1:7" x14ac:dyDescent="0.25">
      <c r="A18" s="9" t="s">
        <v>97</v>
      </c>
      <c r="B18" s="10">
        <v>5.99</v>
      </c>
      <c r="C18" s="10">
        <v>12</v>
      </c>
      <c r="D18" s="10">
        <v>0.5</v>
      </c>
      <c r="E18" s="27" t="e">
        <f>IF(AND(#REF!&gt;12,#REF!=1),#REF!,0)</f>
        <v>#REF!</v>
      </c>
      <c r="F18" s="189" t="e">
        <f>IF(E18&lt;12,0,HOME!E18*D18*(E18-12)+(HOME!E18*B18))</f>
        <v>#REF!</v>
      </c>
      <c r="G18" s="189"/>
    </row>
    <row r="19" spans="1:7" x14ac:dyDescent="0.25">
      <c r="A19" s="9" t="s">
        <v>98</v>
      </c>
      <c r="B19" s="10">
        <v>5.99</v>
      </c>
      <c r="C19" s="10">
        <v>0</v>
      </c>
      <c r="D19" s="10">
        <v>0</v>
      </c>
      <c r="E19" s="27" t="e">
        <f>IF(AND(#REF!&lt;=12,#REF!=1),#REF!,0)</f>
        <v>#REF!</v>
      </c>
      <c r="F19" s="189" t="e">
        <f>IF(E19=0,0,IF(E19&lt;=12,B19*HOME!E18,0))</f>
        <v>#REF!</v>
      </c>
      <c r="G19" s="189"/>
    </row>
    <row r="20" spans="1:7" x14ac:dyDescent="0.25">
      <c r="A20" s="9"/>
      <c r="B20" s="10"/>
      <c r="C20" s="10"/>
      <c r="D20" s="188" t="s">
        <v>0</v>
      </c>
      <c r="E20" s="188"/>
      <c r="F20" s="189" t="e">
        <f>SUM(F18:F19)</f>
        <v>#REF!</v>
      </c>
      <c r="G20" s="189"/>
    </row>
    <row r="21" spans="1:7" ht="15.75" x14ac:dyDescent="0.25">
      <c r="A21" s="195" t="s">
        <v>99</v>
      </c>
      <c r="B21" s="195"/>
      <c r="C21" s="195"/>
      <c r="D21" s="195"/>
      <c r="E21" s="195"/>
      <c r="F21" s="195"/>
      <c r="G21" s="195"/>
    </row>
    <row r="22" spans="1:7" x14ac:dyDescent="0.25">
      <c r="A22" s="27" t="s">
        <v>88</v>
      </c>
      <c r="B22" s="27" t="s">
        <v>89</v>
      </c>
      <c r="C22" s="27" t="s">
        <v>90</v>
      </c>
      <c r="D22" s="27" t="s">
        <v>91</v>
      </c>
      <c r="E22" s="27" t="s">
        <v>92</v>
      </c>
      <c r="F22" s="193" t="s">
        <v>93</v>
      </c>
      <c r="G22" s="193"/>
    </row>
    <row r="23" spans="1:7" x14ac:dyDescent="0.25">
      <c r="A23" s="9" t="s">
        <v>100</v>
      </c>
      <c r="B23" s="10">
        <v>5.99</v>
      </c>
      <c r="C23" s="10">
        <v>80</v>
      </c>
      <c r="D23" s="10">
        <v>0.12</v>
      </c>
      <c r="E23" s="26" t="e">
        <f>IF(#REF!&gt;80,#REF!,0)</f>
        <v>#REF!</v>
      </c>
      <c r="F23" s="189" t="e">
        <f>IF(E23=0,0,HOME!E18*D23*(E23-80)+(HOME!E18*B23))</f>
        <v>#REF!</v>
      </c>
      <c r="G23" s="189"/>
    </row>
    <row r="24" spans="1:7" x14ac:dyDescent="0.25">
      <c r="A24" s="9" t="s">
        <v>101</v>
      </c>
      <c r="B24" s="10">
        <v>5.99</v>
      </c>
      <c r="C24" s="10">
        <v>0</v>
      </c>
      <c r="D24" s="10">
        <v>0</v>
      </c>
      <c r="E24" s="26" t="e">
        <f>IF(#REF!&lt;=80,#REF!,0)</f>
        <v>#REF!</v>
      </c>
      <c r="F24" s="189" t="e">
        <f>IF(E24=0,0,IF(E24&gt;80,"",B24*HOME!E18))</f>
        <v>#REF!</v>
      </c>
      <c r="G24" s="189"/>
    </row>
    <row r="25" spans="1:7" x14ac:dyDescent="0.25">
      <c r="A25" s="9"/>
      <c r="B25" s="9"/>
      <c r="C25" s="9"/>
      <c r="D25" s="188" t="s">
        <v>0</v>
      </c>
      <c r="E25" s="188"/>
      <c r="F25" s="187" t="e">
        <f>SUM(F23:F24)</f>
        <v>#REF!</v>
      </c>
      <c r="G25" s="187"/>
    </row>
    <row r="26" spans="1:7" ht="15.75" x14ac:dyDescent="0.25">
      <c r="A26" s="196" t="s">
        <v>82</v>
      </c>
      <c r="B26" s="196"/>
      <c r="C26" s="196"/>
      <c r="D26" s="196"/>
      <c r="E26" s="196"/>
      <c r="F26" s="196"/>
      <c r="G26" s="196"/>
    </row>
    <row r="27" spans="1:7" ht="15.75" x14ac:dyDescent="0.25">
      <c r="A27" s="14"/>
      <c r="B27" s="14"/>
      <c r="C27" s="14"/>
      <c r="D27" s="14"/>
      <c r="E27" s="28"/>
      <c r="F27" s="158"/>
      <c r="G27" s="159"/>
    </row>
    <row r="28" spans="1:7" x14ac:dyDescent="0.25">
      <c r="A28" s="9" t="s">
        <v>146</v>
      </c>
      <c r="B28" s="9"/>
      <c r="C28" s="12">
        <v>0.1</v>
      </c>
      <c r="D28" s="13">
        <f>HOME!E13*C28</f>
        <v>0</v>
      </c>
      <c r="E28" s="16">
        <f>IF(Memorial!L9=1,Memorial!F8,0)</f>
        <v>0</v>
      </c>
      <c r="F28" s="189" t="e">
        <f>IF(AND(E28&gt;0,#REF!=1),#REF!*D28*0.02,0)</f>
        <v>#REF!</v>
      </c>
      <c r="G28" s="189"/>
    </row>
    <row r="29" spans="1:7" x14ac:dyDescent="0.25">
      <c r="A29" s="9" t="s">
        <v>147</v>
      </c>
      <c r="B29" s="9"/>
      <c r="C29" s="12">
        <v>0.2</v>
      </c>
      <c r="D29" s="13">
        <f>HOME!E13*C29</f>
        <v>0</v>
      </c>
      <c r="E29" s="16" t="e">
        <f>IF(#REF!=2,#REF!,0)</f>
        <v>#REF!</v>
      </c>
      <c r="F29" s="189" t="e">
        <f>IF(AND(E29&gt;0,#REF!=2),#REF!*D29*0.02,0)</f>
        <v>#REF!</v>
      </c>
      <c r="G29" s="189"/>
    </row>
    <row r="30" spans="1:7" x14ac:dyDescent="0.25">
      <c r="D30" s="188" t="s">
        <v>109</v>
      </c>
      <c r="E30" s="188"/>
      <c r="F30" s="186" t="e">
        <f>SUM(F28:G29)</f>
        <v>#REF!</v>
      </c>
      <c r="G30" s="185"/>
    </row>
  </sheetData>
  <sheetProtection selectLockedCells="1" selectUnlockedCells="1"/>
  <mergeCells count="39">
    <mergeCell ref="F29:G29"/>
    <mergeCell ref="D30:E30"/>
    <mergeCell ref="F30:G30"/>
    <mergeCell ref="F24:G24"/>
    <mergeCell ref="D25:E25"/>
    <mergeCell ref="F25:G25"/>
    <mergeCell ref="A26:G26"/>
    <mergeCell ref="F27:G27"/>
    <mergeCell ref="F28:G28"/>
    <mergeCell ref="F23:G23"/>
    <mergeCell ref="F14:G14"/>
    <mergeCell ref="D15:E15"/>
    <mergeCell ref="F15:G15"/>
    <mergeCell ref="A16:G16"/>
    <mergeCell ref="F17:G17"/>
    <mergeCell ref="F18:G18"/>
    <mergeCell ref="F19:G19"/>
    <mergeCell ref="D20:E20"/>
    <mergeCell ref="F20:G20"/>
    <mergeCell ref="A21:G21"/>
    <mergeCell ref="F22:G22"/>
    <mergeCell ref="F13:G13"/>
    <mergeCell ref="A4:B4"/>
    <mergeCell ref="C4:D4"/>
    <mergeCell ref="A5:B5"/>
    <mergeCell ref="C5:D5"/>
    <mergeCell ref="A6:B6"/>
    <mergeCell ref="C6:D6"/>
    <mergeCell ref="C7:D7"/>
    <mergeCell ref="A9:G9"/>
    <mergeCell ref="F10:G10"/>
    <mergeCell ref="F11:G11"/>
    <mergeCell ref="F12:G12"/>
    <mergeCell ref="A1:B1"/>
    <mergeCell ref="C1:D1"/>
    <mergeCell ref="A2:B2"/>
    <mergeCell ref="C2:D2"/>
    <mergeCell ref="A3:B3"/>
    <mergeCell ref="C3:D3"/>
  </mergeCells>
  <pageMargins left="0.511811024" right="0.511811024" top="0.78740157499999996" bottom="0.78740157499999996" header="0.31496062000000002" footer="0.3149606200000000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10">
    <tabColor rgb="FFFFC000"/>
  </sheetPr>
  <dimension ref="A1:G30"/>
  <sheetViews>
    <sheetView workbookViewId="0">
      <selection activeCell="D28" sqref="D28"/>
    </sheetView>
  </sheetViews>
  <sheetFormatPr defaultRowHeight="15" x14ac:dyDescent="0.25"/>
  <cols>
    <col min="1" max="1" width="52.7109375" bestFit="1" customWidth="1"/>
    <col min="2" max="2" width="9.85546875" bestFit="1" customWidth="1"/>
    <col min="3" max="3" width="11.7109375" bestFit="1" customWidth="1"/>
    <col min="4" max="4" width="20.5703125" bestFit="1" customWidth="1"/>
    <col min="5" max="5" width="11.42578125" bestFit="1" customWidth="1"/>
  </cols>
  <sheetData>
    <row r="1" spans="1:7" x14ac:dyDescent="0.25">
      <c r="A1" s="185" t="s">
        <v>83</v>
      </c>
      <c r="B1" s="185"/>
      <c r="C1" s="186" t="e">
        <f>F15</f>
        <v>#REF!</v>
      </c>
      <c r="D1" s="185"/>
    </row>
    <row r="2" spans="1:7" x14ac:dyDescent="0.25">
      <c r="A2" s="185" t="s">
        <v>85</v>
      </c>
      <c r="B2" s="185"/>
      <c r="C2" s="186" t="e">
        <f>F20</f>
        <v>#REF!</v>
      </c>
      <c r="D2" s="185"/>
    </row>
    <row r="3" spans="1:7" x14ac:dyDescent="0.25">
      <c r="A3" s="185" t="s">
        <v>86</v>
      </c>
      <c r="B3" s="185"/>
      <c r="C3" s="187" t="e">
        <f>F25</f>
        <v>#REF!</v>
      </c>
      <c r="D3" s="185"/>
    </row>
    <row r="4" spans="1:7" x14ac:dyDescent="0.25">
      <c r="A4" s="185" t="s">
        <v>84</v>
      </c>
      <c r="B4" s="185"/>
      <c r="C4" s="189" t="e">
        <f>IF(#REF!=1,4.78*HOME!E18,0)</f>
        <v>#REF!</v>
      </c>
      <c r="D4" s="189"/>
    </row>
    <row r="5" spans="1:7" x14ac:dyDescent="0.25">
      <c r="A5" s="185" t="s">
        <v>82</v>
      </c>
      <c r="B5" s="185"/>
      <c r="C5" s="189" t="e">
        <f>F30</f>
        <v>#REF!</v>
      </c>
      <c r="D5" s="189"/>
    </row>
    <row r="6" spans="1:7" ht="18.75" x14ac:dyDescent="0.3">
      <c r="A6" s="190" t="s">
        <v>109</v>
      </c>
      <c r="B6" s="190"/>
      <c r="C6" s="191" t="e">
        <f>SUM(C1:D5)</f>
        <v>#REF!</v>
      </c>
      <c r="D6" s="191"/>
    </row>
    <row r="7" spans="1:7" x14ac:dyDescent="0.25">
      <c r="C7" s="156"/>
      <c r="D7" s="156"/>
    </row>
    <row r="9" spans="1:7" ht="15.75" x14ac:dyDescent="0.25">
      <c r="A9" s="192" t="s">
        <v>87</v>
      </c>
      <c r="B9" s="192"/>
      <c r="C9" s="192"/>
      <c r="D9" s="192"/>
      <c r="E9" s="192"/>
      <c r="F9" s="192"/>
      <c r="G9" s="192"/>
    </row>
    <row r="10" spans="1:7" x14ac:dyDescent="0.25">
      <c r="A10" s="23" t="s">
        <v>88</v>
      </c>
      <c r="B10" s="23" t="s">
        <v>89</v>
      </c>
      <c r="C10" s="23" t="s">
        <v>90</v>
      </c>
      <c r="D10" s="23" t="s">
        <v>91</v>
      </c>
      <c r="E10" s="23" t="s">
        <v>92</v>
      </c>
      <c r="F10" s="193" t="s">
        <v>93</v>
      </c>
      <c r="G10" s="193"/>
    </row>
    <row r="11" spans="1:7" x14ac:dyDescent="0.25">
      <c r="A11" s="9" t="s">
        <v>94</v>
      </c>
      <c r="B11" s="10">
        <v>9.59</v>
      </c>
      <c r="C11" s="10">
        <v>80</v>
      </c>
      <c r="D11" s="10">
        <v>0.18</v>
      </c>
      <c r="E11" s="23" t="e">
        <f>IF(AND(#REF!&gt;80,#REF!=2),#REF!,0)</f>
        <v>#REF!</v>
      </c>
      <c r="F11" s="189" t="e">
        <f>IF(E11=0,0,HOME!E18*D11*(E11-80)+(HOME!E18*B11))</f>
        <v>#REF!</v>
      </c>
      <c r="G11" s="189"/>
    </row>
    <row r="12" spans="1:7" x14ac:dyDescent="0.25">
      <c r="A12" s="9" t="s">
        <v>95</v>
      </c>
      <c r="B12" s="10">
        <v>9.59</v>
      </c>
      <c r="C12" s="10">
        <v>0</v>
      </c>
      <c r="D12" s="10">
        <v>0</v>
      </c>
      <c r="E12" s="23" t="e">
        <f>IF(AND(#REF!&lt;=80,#REF!=2),#REF!,0)</f>
        <v>#REF!</v>
      </c>
      <c r="F12" s="189" t="e">
        <f>IF(E12=0,0,IF(E12&gt;80,"",B12*HOME!E18))</f>
        <v>#REF!</v>
      </c>
      <c r="G12" s="189"/>
    </row>
    <row r="13" spans="1:7" x14ac:dyDescent="0.25">
      <c r="A13" s="9" t="s">
        <v>144</v>
      </c>
      <c r="B13" s="10">
        <v>5.99</v>
      </c>
      <c r="C13" s="10">
        <v>80</v>
      </c>
      <c r="D13" s="10">
        <v>0.12</v>
      </c>
      <c r="E13" s="23" t="e">
        <f>IF(AND(#REF!&gt;80,#REF!=1),#REF!,0)</f>
        <v>#REF!</v>
      </c>
      <c r="F13" s="197" t="e">
        <f>IF(E13=0,0,HOME!E18*D13*(E13-80)+(HOME!E18*B13))</f>
        <v>#REF!</v>
      </c>
      <c r="G13" s="198"/>
    </row>
    <row r="14" spans="1:7" x14ac:dyDescent="0.25">
      <c r="A14" s="9" t="s">
        <v>145</v>
      </c>
      <c r="B14" s="10">
        <v>5.99</v>
      </c>
      <c r="C14" s="10">
        <v>0</v>
      </c>
      <c r="D14" s="10">
        <v>0</v>
      </c>
      <c r="E14" s="23" t="e">
        <f>IF(AND(#REF!&lt;=80,#REF!=1),#REF!,0)</f>
        <v>#REF!</v>
      </c>
      <c r="F14" s="197" t="e">
        <f>IF(E14=0,0,IF(E14&gt;80,"",B14*HOME!E18))</f>
        <v>#REF!</v>
      </c>
      <c r="G14" s="198"/>
    </row>
    <row r="15" spans="1:7" x14ac:dyDescent="0.25">
      <c r="A15" s="9"/>
      <c r="B15" s="10"/>
      <c r="C15" s="10"/>
      <c r="D15" s="188" t="s">
        <v>0</v>
      </c>
      <c r="E15" s="188"/>
      <c r="F15" s="189" t="e">
        <f>SUM(F11:F14)</f>
        <v>#REF!</v>
      </c>
      <c r="G15" s="189"/>
    </row>
    <row r="16" spans="1:7" ht="15.75" x14ac:dyDescent="0.25">
      <c r="A16" s="194" t="s">
        <v>96</v>
      </c>
      <c r="B16" s="194"/>
      <c r="C16" s="194"/>
      <c r="D16" s="194"/>
      <c r="E16" s="194"/>
      <c r="F16" s="194"/>
      <c r="G16" s="194"/>
    </row>
    <row r="17" spans="1:7" x14ac:dyDescent="0.25">
      <c r="A17" s="23" t="s">
        <v>88</v>
      </c>
      <c r="B17" s="23" t="s">
        <v>89</v>
      </c>
      <c r="C17" s="23" t="s">
        <v>90</v>
      </c>
      <c r="D17" s="23" t="s">
        <v>91</v>
      </c>
      <c r="E17" s="23" t="s">
        <v>92</v>
      </c>
      <c r="F17" s="193" t="s">
        <v>93</v>
      </c>
      <c r="G17" s="193"/>
    </row>
    <row r="18" spans="1:7" x14ac:dyDescent="0.25">
      <c r="A18" s="9" t="s">
        <v>97</v>
      </c>
      <c r="B18" s="10">
        <v>5.99</v>
      </c>
      <c r="C18" s="10">
        <v>12</v>
      </c>
      <c r="D18" s="10">
        <v>0.5</v>
      </c>
      <c r="E18" s="23" t="e">
        <f>IF(AND(#REF!&gt;12,#REF!=1),#REF!,0)</f>
        <v>#REF!</v>
      </c>
      <c r="F18" s="189" t="e">
        <f>IF(E18&lt;12,0,HOME!E18*D18*(E18-12)+(HOME!E18*B18))</f>
        <v>#REF!</v>
      </c>
      <c r="G18" s="189"/>
    </row>
    <row r="19" spans="1:7" x14ac:dyDescent="0.25">
      <c r="A19" s="9" t="s">
        <v>98</v>
      </c>
      <c r="B19" s="10">
        <v>5.99</v>
      </c>
      <c r="C19" s="10">
        <v>0</v>
      </c>
      <c r="D19" s="10">
        <v>0</v>
      </c>
      <c r="E19" s="23" t="e">
        <f>IF(AND(#REF!&lt;=12,#REF!=1),#REF!,0)</f>
        <v>#REF!</v>
      </c>
      <c r="F19" s="189" t="e">
        <f>IF(E19=0,0,IF(E19&lt;=12,B19*HOME!E18,0))</f>
        <v>#REF!</v>
      </c>
      <c r="G19" s="189"/>
    </row>
    <row r="20" spans="1:7" x14ac:dyDescent="0.25">
      <c r="A20" s="9"/>
      <c r="B20" s="10"/>
      <c r="C20" s="10"/>
      <c r="D20" s="188" t="s">
        <v>0</v>
      </c>
      <c r="E20" s="188"/>
      <c r="F20" s="189" t="e">
        <f>SUM(F18:F19)</f>
        <v>#REF!</v>
      </c>
      <c r="G20" s="189"/>
    </row>
    <row r="21" spans="1:7" ht="15.75" x14ac:dyDescent="0.25">
      <c r="A21" s="195" t="s">
        <v>99</v>
      </c>
      <c r="B21" s="195"/>
      <c r="C21" s="195"/>
      <c r="D21" s="195"/>
      <c r="E21" s="195"/>
      <c r="F21" s="195"/>
      <c r="G21" s="195"/>
    </row>
    <row r="22" spans="1:7" x14ac:dyDescent="0.25">
      <c r="A22" s="23" t="s">
        <v>88</v>
      </c>
      <c r="B22" s="23" t="s">
        <v>89</v>
      </c>
      <c r="C22" s="23" t="s">
        <v>90</v>
      </c>
      <c r="D22" s="23" t="s">
        <v>91</v>
      </c>
      <c r="E22" s="23" t="s">
        <v>92</v>
      </c>
      <c r="F22" s="193" t="s">
        <v>93</v>
      </c>
      <c r="G22" s="193"/>
    </row>
    <row r="23" spans="1:7" x14ac:dyDescent="0.25">
      <c r="A23" s="9" t="s">
        <v>100</v>
      </c>
      <c r="B23" s="10">
        <v>5.99</v>
      </c>
      <c r="C23" s="10">
        <v>80</v>
      </c>
      <c r="D23" s="10">
        <v>0.12</v>
      </c>
      <c r="E23" s="24" t="e">
        <f>IF(#REF!&gt;80,#REF!,0)</f>
        <v>#REF!</v>
      </c>
      <c r="F23" s="189" t="e">
        <f>IF(E23=0,0,HOME!E18*D23*(E23-80)+(HOME!E18*B23))</f>
        <v>#REF!</v>
      </c>
      <c r="G23" s="189"/>
    </row>
    <row r="24" spans="1:7" x14ac:dyDescent="0.25">
      <c r="A24" s="9" t="s">
        <v>101</v>
      </c>
      <c r="B24" s="10">
        <v>5.99</v>
      </c>
      <c r="C24" s="10">
        <v>0</v>
      </c>
      <c r="D24" s="10">
        <v>0</v>
      </c>
      <c r="E24" s="24" t="e">
        <f>IF(#REF!&lt;=80,#REF!,0)</f>
        <v>#REF!</v>
      </c>
      <c r="F24" s="189" t="e">
        <f>IF(E24=0,0,IF(E24&gt;80,"",B24*HOME!E18))</f>
        <v>#REF!</v>
      </c>
      <c r="G24" s="189"/>
    </row>
    <row r="25" spans="1:7" x14ac:dyDescent="0.25">
      <c r="A25" s="9"/>
      <c r="B25" s="9"/>
      <c r="C25" s="9"/>
      <c r="D25" s="188" t="s">
        <v>0</v>
      </c>
      <c r="E25" s="188"/>
      <c r="F25" s="187" t="e">
        <f>SUM(F23:F24)</f>
        <v>#REF!</v>
      </c>
      <c r="G25" s="187"/>
    </row>
    <row r="26" spans="1:7" ht="15.75" x14ac:dyDescent="0.25">
      <c r="A26" s="196" t="s">
        <v>82</v>
      </c>
      <c r="B26" s="196"/>
      <c r="C26" s="196"/>
      <c r="D26" s="196"/>
      <c r="E26" s="196"/>
      <c r="F26" s="196"/>
      <c r="G26" s="196"/>
    </row>
    <row r="27" spans="1:7" ht="15.75" x14ac:dyDescent="0.25">
      <c r="A27" s="14"/>
      <c r="B27" s="14"/>
      <c r="C27" s="14"/>
      <c r="D27" s="14"/>
      <c r="E27" s="25"/>
      <c r="F27" s="158"/>
      <c r="G27" s="159"/>
    </row>
    <row r="28" spans="1:7" x14ac:dyDescent="0.25">
      <c r="A28" s="9" t="s">
        <v>140</v>
      </c>
      <c r="B28" s="9"/>
      <c r="C28" s="12">
        <v>0.02</v>
      </c>
      <c r="D28" s="13">
        <f>HOME!E13*C28</f>
        <v>0</v>
      </c>
      <c r="E28" s="16" t="e">
        <f>IF(#REF!=1,#REF!,0)</f>
        <v>#REF!</v>
      </c>
      <c r="F28" s="189" t="e">
        <f>IF(AND(E28&gt;0,#REF!=1),#REF!*D28*0.02,0)</f>
        <v>#REF!</v>
      </c>
      <c r="G28" s="189"/>
    </row>
    <row r="29" spans="1:7" x14ac:dyDescent="0.25">
      <c r="A29" s="9" t="s">
        <v>141</v>
      </c>
      <c r="B29" s="9"/>
      <c r="C29" s="12">
        <v>7.0000000000000007E-2</v>
      </c>
      <c r="D29" s="13">
        <f>HOME!E13*C29</f>
        <v>0</v>
      </c>
      <c r="E29" s="16" t="e">
        <f>IF(#REF!=2,#REF!,0)</f>
        <v>#REF!</v>
      </c>
      <c r="F29" s="189" t="e">
        <f>IF(AND(E29&gt;0,#REF!=2),#REF!*D29*0.02,0)</f>
        <v>#REF!</v>
      </c>
      <c r="G29" s="189"/>
    </row>
    <row r="30" spans="1:7" x14ac:dyDescent="0.25">
      <c r="D30" s="188" t="s">
        <v>109</v>
      </c>
      <c r="E30" s="188"/>
      <c r="F30" s="186" t="e">
        <f>SUM(F28:G29)</f>
        <v>#REF!</v>
      </c>
      <c r="G30" s="185"/>
    </row>
  </sheetData>
  <sheetProtection selectLockedCells="1"/>
  <mergeCells count="39">
    <mergeCell ref="A1:B1"/>
    <mergeCell ref="C1:D1"/>
    <mergeCell ref="A2:B2"/>
    <mergeCell ref="C2:D2"/>
    <mergeCell ref="A3:B3"/>
    <mergeCell ref="C3:D3"/>
    <mergeCell ref="D15:E15"/>
    <mergeCell ref="F15:G15"/>
    <mergeCell ref="F13:G13"/>
    <mergeCell ref="F14:G14"/>
    <mergeCell ref="A4:B4"/>
    <mergeCell ref="C4:D4"/>
    <mergeCell ref="A5:B5"/>
    <mergeCell ref="C5:D5"/>
    <mergeCell ref="A6:B6"/>
    <mergeCell ref="C6:D6"/>
    <mergeCell ref="C7:D7"/>
    <mergeCell ref="A9:G9"/>
    <mergeCell ref="F10:G10"/>
    <mergeCell ref="F11:G11"/>
    <mergeCell ref="F12:G12"/>
    <mergeCell ref="A16:G16"/>
    <mergeCell ref="F17:G17"/>
    <mergeCell ref="F18:G18"/>
    <mergeCell ref="F19:G19"/>
    <mergeCell ref="D20:E20"/>
    <mergeCell ref="F20:G20"/>
    <mergeCell ref="A21:G21"/>
    <mergeCell ref="F22:G22"/>
    <mergeCell ref="F23:G23"/>
    <mergeCell ref="F24:G24"/>
    <mergeCell ref="D25:E25"/>
    <mergeCell ref="F25:G25"/>
    <mergeCell ref="A26:G26"/>
    <mergeCell ref="F27:G27"/>
    <mergeCell ref="F28:G28"/>
    <mergeCell ref="F29:G29"/>
    <mergeCell ref="D30:E30"/>
    <mergeCell ref="F30:G30"/>
  </mergeCells>
  <pageMargins left="0.511811024" right="0.511811024" top="0.78740157499999996" bottom="0.78740157499999996" header="0.31496062000000002" footer="0.3149606200000000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7">
    <tabColor rgb="FFFFC000"/>
  </sheetPr>
  <dimension ref="A1:I36"/>
  <sheetViews>
    <sheetView zoomScale="40" zoomScaleNormal="40" workbookViewId="0">
      <selection activeCell="T17" sqref="T17"/>
    </sheetView>
  </sheetViews>
  <sheetFormatPr defaultRowHeight="15" x14ac:dyDescent="0.25"/>
  <cols>
    <col min="1" max="1" width="26" bestFit="1" customWidth="1"/>
    <col min="2" max="2" width="14.28515625" bestFit="1" customWidth="1"/>
    <col min="3" max="3" width="43.42578125" bestFit="1" customWidth="1"/>
    <col min="4" max="4" width="20.5703125" bestFit="1" customWidth="1"/>
    <col min="5" max="5" width="25.140625" bestFit="1" customWidth="1"/>
    <col min="6" max="7" width="17.85546875" bestFit="1" customWidth="1"/>
    <col min="8" max="8" width="19.140625" bestFit="1" customWidth="1"/>
    <col min="9" max="9" width="10.85546875" bestFit="1" customWidth="1"/>
  </cols>
  <sheetData>
    <row r="1" spans="1:9" x14ac:dyDescent="0.25">
      <c r="A1" s="2" t="s">
        <v>55</v>
      </c>
      <c r="B1" s="2" t="s">
        <v>58</v>
      </c>
      <c r="C1" s="2" t="s">
        <v>61</v>
      </c>
      <c r="D1" s="2" t="s">
        <v>64</v>
      </c>
      <c r="E1" s="2" t="s">
        <v>67</v>
      </c>
      <c r="F1" s="2" t="s">
        <v>70</v>
      </c>
      <c r="G1" s="2" t="s">
        <v>73</v>
      </c>
      <c r="H1" s="2" t="s">
        <v>43</v>
      </c>
      <c r="I1" s="2" t="s">
        <v>76</v>
      </c>
    </row>
    <row r="2" spans="1:9" x14ac:dyDescent="0.25">
      <c r="A2" s="2" t="s">
        <v>56</v>
      </c>
      <c r="B2" s="2" t="s">
        <v>59</v>
      </c>
      <c r="C2" s="2" t="s">
        <v>62</v>
      </c>
      <c r="D2" s="2" t="s">
        <v>65</v>
      </c>
      <c r="E2" s="2" t="s">
        <v>68</v>
      </c>
      <c r="F2" s="2" t="s">
        <v>71</v>
      </c>
      <c r="G2" s="2" t="s">
        <v>74</v>
      </c>
      <c r="H2" s="2" t="s">
        <v>51</v>
      </c>
      <c r="I2" s="2" t="s">
        <v>77</v>
      </c>
    </row>
    <row r="3" spans="1:9" x14ac:dyDescent="0.25">
      <c r="A3" s="2" t="s">
        <v>57</v>
      </c>
      <c r="B3" s="2" t="s">
        <v>60</v>
      </c>
      <c r="C3" s="2" t="s">
        <v>63</v>
      </c>
      <c r="D3" s="2" t="s">
        <v>66</v>
      </c>
      <c r="E3" s="2" t="s">
        <v>69</v>
      </c>
      <c r="F3" s="2" t="s">
        <v>72</v>
      </c>
      <c r="G3" s="2" t="s">
        <v>75</v>
      </c>
      <c r="H3" s="2" t="s">
        <v>19</v>
      </c>
      <c r="I3" s="2" t="s">
        <v>78</v>
      </c>
    </row>
    <row r="4" spans="1:9" x14ac:dyDescent="0.25">
      <c r="A4" s="2"/>
      <c r="B4" s="2"/>
      <c r="C4" s="2"/>
      <c r="D4" s="2"/>
      <c r="E4" s="2"/>
      <c r="F4" s="2"/>
      <c r="G4" s="2"/>
      <c r="H4" s="2"/>
      <c r="I4" s="2"/>
    </row>
    <row r="6" spans="1:9" x14ac:dyDescent="0.25">
      <c r="A6">
        <v>3</v>
      </c>
      <c r="B6">
        <v>3</v>
      </c>
      <c r="C6">
        <v>3</v>
      </c>
      <c r="D6">
        <v>3</v>
      </c>
      <c r="E6">
        <v>3</v>
      </c>
      <c r="F6">
        <v>3</v>
      </c>
      <c r="G6">
        <v>3</v>
      </c>
      <c r="H6">
        <v>3</v>
      </c>
      <c r="I6">
        <v>3</v>
      </c>
    </row>
    <row r="8" spans="1:9" x14ac:dyDescent="0.25">
      <c r="A8" s="2" t="str">
        <f>IF(A6=3,"",IF(A6=2,2,IF(A6=1,1)))</f>
        <v/>
      </c>
      <c r="B8" s="76" t="str">
        <f t="shared" ref="B8:I8" si="0">IF(B6=3,"",IF(B6=2,2,IF(B6=1,1)))</f>
        <v/>
      </c>
      <c r="C8" s="75" t="str">
        <f t="shared" si="0"/>
        <v/>
      </c>
      <c r="D8" s="75" t="str">
        <f t="shared" si="0"/>
        <v/>
      </c>
      <c r="E8" s="75" t="str">
        <f t="shared" si="0"/>
        <v/>
      </c>
      <c r="F8" s="75" t="str">
        <f t="shared" si="0"/>
        <v/>
      </c>
      <c r="G8" s="75" t="str">
        <f t="shared" si="0"/>
        <v/>
      </c>
      <c r="H8" s="75" t="str">
        <f t="shared" si="0"/>
        <v/>
      </c>
      <c r="I8" s="75" t="str">
        <f t="shared" si="0"/>
        <v/>
      </c>
    </row>
    <row r="9" spans="1:9" x14ac:dyDescent="0.25">
      <c r="A9" s="185" t="s">
        <v>83</v>
      </c>
      <c r="B9" s="185"/>
      <c r="C9" s="186" t="e">
        <f>F21</f>
        <v>#REF!</v>
      </c>
      <c r="D9" s="185"/>
    </row>
    <row r="10" spans="1:9" x14ac:dyDescent="0.25">
      <c r="A10" s="185" t="s">
        <v>85</v>
      </c>
      <c r="B10" s="185"/>
      <c r="C10" s="186" t="e">
        <f>F26</f>
        <v>#REF!</v>
      </c>
      <c r="D10" s="185"/>
    </row>
    <row r="11" spans="1:9" x14ac:dyDescent="0.25">
      <c r="A11" s="185" t="s">
        <v>86</v>
      </c>
      <c r="B11" s="185"/>
      <c r="C11" s="187" t="e">
        <f>F31</f>
        <v>#REF!</v>
      </c>
      <c r="D11" s="185"/>
    </row>
    <row r="12" spans="1:9" x14ac:dyDescent="0.25">
      <c r="A12" s="185" t="s">
        <v>84</v>
      </c>
      <c r="B12" s="185"/>
      <c r="C12" s="189" t="e">
        <f>IF(#REF!=1,4.78*HOME!E18,0)</f>
        <v>#REF!</v>
      </c>
      <c r="D12" s="189"/>
    </row>
    <row r="13" spans="1:9" x14ac:dyDescent="0.25">
      <c r="A13" s="185" t="s">
        <v>82</v>
      </c>
      <c r="B13" s="185"/>
      <c r="C13" s="189">
        <f>F36</f>
        <v>0</v>
      </c>
      <c r="D13" s="189"/>
    </row>
    <row r="14" spans="1:9" ht="18.75" x14ac:dyDescent="0.3">
      <c r="A14" s="190" t="s">
        <v>109</v>
      </c>
      <c r="B14" s="190"/>
      <c r="C14" s="191" t="e">
        <f>SUM(C9:D13)</f>
        <v>#REF!</v>
      </c>
      <c r="D14" s="191"/>
    </row>
    <row r="15" spans="1:9" x14ac:dyDescent="0.25">
      <c r="C15" s="156"/>
      <c r="D15" s="156"/>
    </row>
    <row r="17" spans="1:7" ht="15.75" x14ac:dyDescent="0.25">
      <c r="A17" s="192" t="s">
        <v>87</v>
      </c>
      <c r="B17" s="192"/>
      <c r="C17" s="192"/>
      <c r="D17" s="192"/>
      <c r="E17" s="192"/>
      <c r="F17" s="192"/>
      <c r="G17" s="192"/>
    </row>
    <row r="18" spans="1:7" x14ac:dyDescent="0.25">
      <c r="A18" s="19" t="s">
        <v>88</v>
      </c>
      <c r="B18" s="19" t="s">
        <v>89</v>
      </c>
      <c r="C18" s="19" t="s">
        <v>90</v>
      </c>
      <c r="D18" s="19" t="s">
        <v>91</v>
      </c>
      <c r="E18" s="19" t="s">
        <v>92</v>
      </c>
      <c r="F18" s="193" t="s">
        <v>93</v>
      </c>
      <c r="G18" s="193"/>
    </row>
    <row r="19" spans="1:7" x14ac:dyDescent="0.25">
      <c r="A19" s="9" t="s">
        <v>94</v>
      </c>
      <c r="B19" s="10">
        <v>9.59</v>
      </c>
      <c r="C19" s="10">
        <v>80</v>
      </c>
      <c r="D19" s="10">
        <v>0.18</v>
      </c>
      <c r="E19" s="19" t="e">
        <f>IF(#REF!&gt;80,#REF!,0)</f>
        <v>#REF!</v>
      </c>
      <c r="F19" s="189" t="e">
        <f>IF(E19=0,0,HOME!E18*D19*(E19-80)+(HOME!E18*B19))</f>
        <v>#REF!</v>
      </c>
      <c r="G19" s="189"/>
    </row>
    <row r="20" spans="1:7" x14ac:dyDescent="0.25">
      <c r="A20" s="9" t="s">
        <v>95</v>
      </c>
      <c r="B20" s="10">
        <v>9.59</v>
      </c>
      <c r="C20" s="10">
        <v>0</v>
      </c>
      <c r="D20" s="10">
        <v>0</v>
      </c>
      <c r="E20" s="19" t="e">
        <f>IF(#REF!&lt;=80,#REF!,"")</f>
        <v>#REF!</v>
      </c>
      <c r="F20" s="189" t="e">
        <f>IF(E20=0,0,IF(E20&gt;80,"",B20*HOME!E18))</f>
        <v>#REF!</v>
      </c>
      <c r="G20" s="189"/>
    </row>
    <row r="21" spans="1:7" x14ac:dyDescent="0.25">
      <c r="A21" s="9"/>
      <c r="B21" s="10"/>
      <c r="C21" s="10"/>
      <c r="D21" s="188" t="s">
        <v>0</v>
      </c>
      <c r="E21" s="188"/>
      <c r="F21" s="189" t="e">
        <f>SUM(F19:F20)</f>
        <v>#REF!</v>
      </c>
      <c r="G21" s="189"/>
    </row>
    <row r="22" spans="1:7" ht="15.75" x14ac:dyDescent="0.25">
      <c r="A22" s="194" t="s">
        <v>96</v>
      </c>
      <c r="B22" s="194"/>
      <c r="C22" s="194"/>
      <c r="D22" s="194"/>
      <c r="E22" s="194"/>
      <c r="F22" s="194"/>
      <c r="G22" s="194"/>
    </row>
    <row r="23" spans="1:7" x14ac:dyDescent="0.25">
      <c r="A23" s="19" t="s">
        <v>88</v>
      </c>
      <c r="B23" s="19" t="s">
        <v>89</v>
      </c>
      <c r="C23" s="19" t="s">
        <v>90</v>
      </c>
      <c r="D23" s="19" t="s">
        <v>91</v>
      </c>
      <c r="E23" s="19" t="s">
        <v>92</v>
      </c>
      <c r="F23" s="193" t="s">
        <v>93</v>
      </c>
      <c r="G23" s="193"/>
    </row>
    <row r="24" spans="1:7" x14ac:dyDescent="0.25">
      <c r="A24" s="9" t="s">
        <v>97</v>
      </c>
      <c r="B24" s="10">
        <v>5.99</v>
      </c>
      <c r="C24" s="10">
        <v>12</v>
      </c>
      <c r="D24" s="10">
        <v>0.5</v>
      </c>
      <c r="E24" s="19" t="e">
        <f>IF(#REF!&lt;=12,0,#REF!)</f>
        <v>#REF!</v>
      </c>
      <c r="F24" s="189" t="e">
        <f>IF(E24&lt;12,0,HOME!E18*D24*(E24-12)+(HOME!E18*B24))</f>
        <v>#REF!</v>
      </c>
      <c r="G24" s="189"/>
    </row>
    <row r="25" spans="1:7" x14ac:dyDescent="0.25">
      <c r="A25" s="9" t="s">
        <v>98</v>
      </c>
      <c r="B25" s="10">
        <v>5.99</v>
      </c>
      <c r="C25" s="10">
        <v>0</v>
      </c>
      <c r="D25" s="10">
        <v>0</v>
      </c>
      <c r="E25" s="19" t="e">
        <f>IF(#REF!&gt;12,"",#REF!)</f>
        <v>#REF!</v>
      </c>
      <c r="F25" s="189" t="e">
        <f>IF(E25=0,0,IF(E25&lt;=12,B25*HOME!E18,0))</f>
        <v>#REF!</v>
      </c>
      <c r="G25" s="189"/>
    </row>
    <row r="26" spans="1:7" x14ac:dyDescent="0.25">
      <c r="A26" s="9"/>
      <c r="B26" s="10"/>
      <c r="C26" s="10"/>
      <c r="D26" s="188" t="s">
        <v>0</v>
      </c>
      <c r="E26" s="188"/>
      <c r="F26" s="189" t="e">
        <f>SUM(F24:F25)</f>
        <v>#REF!</v>
      </c>
      <c r="G26" s="189"/>
    </row>
    <row r="27" spans="1:7" ht="15.75" x14ac:dyDescent="0.25">
      <c r="A27" s="195" t="s">
        <v>99</v>
      </c>
      <c r="B27" s="195"/>
      <c r="C27" s="195"/>
      <c r="D27" s="195"/>
      <c r="E27" s="195"/>
      <c r="F27" s="195"/>
      <c r="G27" s="195"/>
    </row>
    <row r="28" spans="1:7" x14ac:dyDescent="0.25">
      <c r="A28" s="19" t="s">
        <v>88</v>
      </c>
      <c r="B28" s="19" t="s">
        <v>89</v>
      </c>
      <c r="C28" s="19" t="s">
        <v>90</v>
      </c>
      <c r="D28" s="19" t="s">
        <v>91</v>
      </c>
      <c r="E28" s="19" t="s">
        <v>92</v>
      </c>
      <c r="F28" s="193" t="s">
        <v>93</v>
      </c>
      <c r="G28" s="193"/>
    </row>
    <row r="29" spans="1:7" x14ac:dyDescent="0.25">
      <c r="A29" s="9" t="s">
        <v>100</v>
      </c>
      <c r="B29" s="10">
        <v>5.99</v>
      </c>
      <c r="C29" s="10">
        <v>80</v>
      </c>
      <c r="D29" s="10">
        <v>0.12</v>
      </c>
      <c r="E29" s="18" t="e">
        <f>IF(#REF!&gt;80,#REF!,0)</f>
        <v>#REF!</v>
      </c>
      <c r="F29" s="189" t="e">
        <f>IF(E29=0,0,HOME!E18*D29*(E29-80)+(HOME!E18*B29))</f>
        <v>#REF!</v>
      </c>
      <c r="G29" s="189"/>
    </row>
    <row r="30" spans="1:7" x14ac:dyDescent="0.25">
      <c r="A30" s="9" t="s">
        <v>101</v>
      </c>
      <c r="B30" s="10">
        <v>5.99</v>
      </c>
      <c r="C30" s="10">
        <v>0</v>
      </c>
      <c r="D30" s="10">
        <v>0</v>
      </c>
      <c r="E30" s="18" t="e">
        <f>IF(#REF!&lt;=80,#REF!,"")</f>
        <v>#REF!</v>
      </c>
      <c r="F30" s="189" t="e">
        <f>IF(E30=0,0,IF(E30&gt;80,"",B30*HOME!E18))</f>
        <v>#REF!</v>
      </c>
      <c r="G30" s="189"/>
    </row>
    <row r="31" spans="1:7" x14ac:dyDescent="0.25">
      <c r="A31" s="9"/>
      <c r="B31" s="9"/>
      <c r="C31" s="9"/>
      <c r="D31" s="188" t="s">
        <v>0</v>
      </c>
      <c r="E31" s="188"/>
      <c r="F31" s="187" t="e">
        <f>SUM(F29:F30)</f>
        <v>#REF!</v>
      </c>
      <c r="G31" s="187"/>
    </row>
    <row r="32" spans="1:7" ht="15.75" x14ac:dyDescent="0.25">
      <c r="A32" s="196" t="s">
        <v>82</v>
      </c>
      <c r="B32" s="196"/>
      <c r="C32" s="196"/>
      <c r="D32" s="196"/>
      <c r="E32" s="196"/>
      <c r="F32" s="196"/>
      <c r="G32" s="196"/>
    </row>
    <row r="33" spans="1:7" ht="15.75" x14ac:dyDescent="0.25">
      <c r="A33" s="14"/>
      <c r="B33" s="14"/>
      <c r="C33" s="14"/>
      <c r="D33" s="14"/>
      <c r="E33" s="17"/>
      <c r="F33" s="158"/>
      <c r="G33" s="159"/>
    </row>
    <row r="34" spans="1:7" x14ac:dyDescent="0.25">
      <c r="A34" s="9" t="s">
        <v>103</v>
      </c>
      <c r="B34" s="9" t="s">
        <v>106</v>
      </c>
      <c r="C34" s="12">
        <v>0.3</v>
      </c>
      <c r="D34" s="13">
        <f>HOME!E16*C34</f>
        <v>0</v>
      </c>
      <c r="E34" s="16">
        <f>IF(SUM($A$8:$K$8)&lt;=13,SUM($A$8:$K$8),0)</f>
        <v>0</v>
      </c>
      <c r="F34" s="189">
        <f>IF(E34&gt;0,#REF!*D34*0.02,0)</f>
        <v>0</v>
      </c>
      <c r="G34" s="189"/>
    </row>
    <row r="35" spans="1:7" x14ac:dyDescent="0.25">
      <c r="A35" s="9" t="s">
        <v>110</v>
      </c>
      <c r="B35" s="9" t="s">
        <v>107</v>
      </c>
      <c r="C35" s="12">
        <v>0.4</v>
      </c>
      <c r="D35" s="13">
        <f>HOME!E16*C35</f>
        <v>0</v>
      </c>
      <c r="E35" s="16">
        <f>IF(SUM($A$8:$K$8)&gt;13,SUM($A$8:$K$8),0)</f>
        <v>0</v>
      </c>
      <c r="F35" s="189">
        <f>IF(E35&gt;0,#REF!*D35*0.02,0)</f>
        <v>0</v>
      </c>
      <c r="G35" s="189"/>
    </row>
    <row r="36" spans="1:7" x14ac:dyDescent="0.25">
      <c r="D36" s="188" t="s">
        <v>109</v>
      </c>
      <c r="E36" s="188"/>
      <c r="F36" s="186">
        <f>SUM(F34:G35)</f>
        <v>0</v>
      </c>
      <c r="G36" s="185"/>
    </row>
  </sheetData>
  <sheetProtection selectLockedCells="1"/>
  <mergeCells count="37">
    <mergeCell ref="A32:G32"/>
    <mergeCell ref="F33:G33"/>
    <mergeCell ref="F34:G34"/>
    <mergeCell ref="F35:G35"/>
    <mergeCell ref="D36:E36"/>
    <mergeCell ref="F36:G36"/>
    <mergeCell ref="A27:G27"/>
    <mergeCell ref="F28:G28"/>
    <mergeCell ref="F29:G29"/>
    <mergeCell ref="F30:G30"/>
    <mergeCell ref="D31:E31"/>
    <mergeCell ref="F31:G31"/>
    <mergeCell ref="A22:G22"/>
    <mergeCell ref="F23:G23"/>
    <mergeCell ref="F24:G24"/>
    <mergeCell ref="F25:G25"/>
    <mergeCell ref="D26:E26"/>
    <mergeCell ref="F26:G26"/>
    <mergeCell ref="D21:E21"/>
    <mergeCell ref="F21:G21"/>
    <mergeCell ref="A12:B12"/>
    <mergeCell ref="C12:D12"/>
    <mergeCell ref="A13:B13"/>
    <mergeCell ref="C13:D13"/>
    <mergeCell ref="A14:B14"/>
    <mergeCell ref="C14:D14"/>
    <mergeCell ref="C15:D15"/>
    <mergeCell ref="A17:G17"/>
    <mergeCell ref="F18:G18"/>
    <mergeCell ref="F19:G19"/>
    <mergeCell ref="F20:G20"/>
    <mergeCell ref="A9:B9"/>
    <mergeCell ref="C9:D9"/>
    <mergeCell ref="A10:B10"/>
    <mergeCell ref="C10:D10"/>
    <mergeCell ref="A11:B11"/>
    <mergeCell ref="C11:D11"/>
  </mergeCells>
  <pageMargins left="0.511811024" right="0.511811024" top="0.78740157499999996" bottom="0.78740157499999996" header="0.31496062000000002" footer="0.3149606200000000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Plan8">
    <tabColor rgb="FFFFC000"/>
  </sheetPr>
  <dimension ref="A1:X30"/>
  <sheetViews>
    <sheetView zoomScale="10" zoomScaleNormal="10" workbookViewId="0">
      <selection activeCell="BF51" sqref="BF51"/>
    </sheetView>
  </sheetViews>
  <sheetFormatPr defaultRowHeight="15" x14ac:dyDescent="0.25"/>
  <cols>
    <col min="1" max="1" width="22.7109375" bestFit="1" customWidth="1"/>
    <col min="2" max="2" width="9.85546875" bestFit="1" customWidth="1"/>
    <col min="3" max="3" width="27" bestFit="1" customWidth="1"/>
    <col min="4" max="4" width="20.5703125" bestFit="1" customWidth="1"/>
    <col min="5" max="5" width="13.5703125" bestFit="1" customWidth="1"/>
    <col min="6" max="6" width="1.85546875" customWidth="1"/>
    <col min="7" max="7" width="28.28515625" bestFit="1" customWidth="1"/>
    <col min="8" max="8" width="30" bestFit="1" customWidth="1"/>
    <col min="9" max="9" width="1.85546875" customWidth="1"/>
    <col min="10" max="10" width="28.85546875" bestFit="1" customWidth="1"/>
    <col min="11" max="11" width="1.85546875" customWidth="1"/>
    <col min="12" max="12" width="12.42578125" bestFit="1" customWidth="1"/>
    <col min="13" max="13" width="1.85546875" customWidth="1"/>
    <col min="14" max="14" width="37" bestFit="1" customWidth="1"/>
    <col min="15" max="15" width="1.85546875" customWidth="1"/>
    <col min="16" max="16" width="35.5703125" bestFit="1" customWidth="1"/>
    <col min="17" max="17" width="1.85546875" customWidth="1"/>
    <col min="18" max="18" width="17.85546875" bestFit="1" customWidth="1"/>
    <col min="19" max="19" width="1.85546875" customWidth="1"/>
    <col min="20" max="20" width="30.42578125" bestFit="1" customWidth="1"/>
    <col min="21" max="21" width="1.85546875" customWidth="1"/>
    <col min="22" max="22" width="30.42578125" bestFit="1" customWidth="1"/>
    <col min="23" max="23" width="1.85546875" customWidth="1"/>
    <col min="24" max="24" width="44.42578125" bestFit="1" customWidth="1"/>
  </cols>
  <sheetData>
    <row r="1" spans="1:24" x14ac:dyDescent="0.25">
      <c r="A1" s="2" t="s">
        <v>4</v>
      </c>
      <c r="B1" s="3"/>
      <c r="C1" s="2" t="s">
        <v>5</v>
      </c>
      <c r="D1" s="3"/>
      <c r="E1" s="2" t="s">
        <v>6</v>
      </c>
      <c r="F1" s="3"/>
      <c r="G1" s="199" t="s">
        <v>7</v>
      </c>
      <c r="H1" s="199"/>
      <c r="I1" s="3"/>
      <c r="J1" s="4" t="s">
        <v>37</v>
      </c>
      <c r="K1" s="3"/>
      <c r="L1" s="4" t="s">
        <v>8</v>
      </c>
      <c r="M1" s="3"/>
      <c r="N1" s="4" t="s">
        <v>9</v>
      </c>
      <c r="O1" s="3"/>
      <c r="P1" s="2" t="s">
        <v>10</v>
      </c>
      <c r="Q1" s="3"/>
      <c r="R1" s="2" t="s">
        <v>11</v>
      </c>
      <c r="S1" s="3"/>
      <c r="T1" s="2" t="s">
        <v>12</v>
      </c>
      <c r="U1" s="3"/>
      <c r="V1" s="2" t="s">
        <v>13</v>
      </c>
      <c r="W1" s="3"/>
      <c r="X1" s="2" t="s">
        <v>119</v>
      </c>
    </row>
    <row r="2" spans="1:24" x14ac:dyDescent="0.25">
      <c r="A2" s="2" t="s">
        <v>3</v>
      </c>
      <c r="B2" s="3"/>
      <c r="C2" s="2" t="s">
        <v>196</v>
      </c>
      <c r="D2" s="3"/>
      <c r="E2" s="2" t="s">
        <v>197</v>
      </c>
      <c r="F2" s="3"/>
      <c r="G2" s="2" t="s">
        <v>33</v>
      </c>
      <c r="H2" s="2" t="s">
        <v>27</v>
      </c>
      <c r="I2" s="3"/>
      <c r="J2" s="2" t="s">
        <v>195</v>
      </c>
      <c r="K2" s="3"/>
      <c r="L2" s="2" t="s">
        <v>198</v>
      </c>
      <c r="M2" s="3"/>
      <c r="N2" s="2" t="s">
        <v>194</v>
      </c>
      <c r="O2" s="3"/>
      <c r="P2" s="2" t="s">
        <v>28</v>
      </c>
      <c r="Q2" s="3"/>
      <c r="R2" s="2" t="s">
        <v>29</v>
      </c>
      <c r="S2" s="3"/>
      <c r="T2" s="2" t="s">
        <v>203</v>
      </c>
      <c r="U2" s="3"/>
      <c r="V2" s="2" t="s">
        <v>30</v>
      </c>
      <c r="W2" s="3"/>
      <c r="X2" s="2" t="s">
        <v>120</v>
      </c>
    </row>
    <row r="3" spans="1:24" x14ac:dyDescent="0.25">
      <c r="A3" s="2" t="s">
        <v>2</v>
      </c>
      <c r="B3" s="3"/>
      <c r="C3" s="2" t="s">
        <v>2</v>
      </c>
      <c r="D3" s="3"/>
      <c r="E3" s="2" t="s">
        <v>17</v>
      </c>
      <c r="F3" s="3"/>
      <c r="G3" s="2" t="s">
        <v>32</v>
      </c>
      <c r="H3" s="2" t="s">
        <v>35</v>
      </c>
      <c r="I3" s="3"/>
      <c r="J3" s="2" t="s">
        <v>21</v>
      </c>
      <c r="K3" s="3"/>
      <c r="L3" s="2" t="s">
        <v>22</v>
      </c>
      <c r="M3" s="3"/>
      <c r="N3" s="2" t="s">
        <v>23</v>
      </c>
      <c r="O3" s="3"/>
      <c r="P3" s="2" t="s">
        <v>24</v>
      </c>
      <c r="Q3" s="3"/>
      <c r="R3" s="2" t="s">
        <v>25</v>
      </c>
      <c r="S3" s="3"/>
      <c r="T3" s="2" t="s">
        <v>26</v>
      </c>
      <c r="U3" s="3"/>
      <c r="V3" s="2" t="s">
        <v>39</v>
      </c>
      <c r="W3" s="3"/>
      <c r="X3" s="2" t="s">
        <v>121</v>
      </c>
    </row>
    <row r="4" spans="1:24" x14ac:dyDescent="0.25">
      <c r="A4" s="2" t="s">
        <v>1</v>
      </c>
      <c r="B4" s="3"/>
      <c r="C4" s="2" t="s">
        <v>14</v>
      </c>
      <c r="D4" s="3"/>
      <c r="E4" s="2" t="s">
        <v>15</v>
      </c>
      <c r="F4" s="3"/>
      <c r="G4" s="2" t="s">
        <v>31</v>
      </c>
      <c r="H4" s="2" t="s">
        <v>34</v>
      </c>
      <c r="I4" s="3"/>
      <c r="J4" s="2" t="s">
        <v>36</v>
      </c>
      <c r="K4" s="3"/>
      <c r="L4" s="2" t="s">
        <v>17</v>
      </c>
      <c r="M4" s="3"/>
      <c r="N4" s="2" t="s">
        <v>16</v>
      </c>
      <c r="O4" s="3"/>
      <c r="P4" s="2" t="s">
        <v>193</v>
      </c>
      <c r="Q4" s="3"/>
      <c r="R4" s="2" t="s">
        <v>199</v>
      </c>
      <c r="S4" s="3"/>
      <c r="T4" s="2" t="s">
        <v>20</v>
      </c>
      <c r="U4" s="3"/>
      <c r="V4" s="2" t="s">
        <v>38</v>
      </c>
      <c r="W4" s="3"/>
      <c r="X4" s="2" t="s">
        <v>200</v>
      </c>
    </row>
    <row r="5" spans="1:24" x14ac:dyDescent="0.25">
      <c r="A5" s="2"/>
      <c r="B5" s="3"/>
      <c r="C5" s="2"/>
      <c r="D5" s="3"/>
      <c r="E5" s="2"/>
      <c r="F5" s="3"/>
      <c r="G5" s="5"/>
      <c r="H5" s="5"/>
      <c r="I5" s="3"/>
      <c r="J5" s="4"/>
      <c r="K5" s="3"/>
      <c r="L5" s="4"/>
      <c r="M5" s="3"/>
      <c r="N5" s="4"/>
      <c r="O5" s="3"/>
      <c r="P5" s="2"/>
      <c r="Q5" s="3"/>
      <c r="R5" s="2"/>
      <c r="S5" s="3"/>
      <c r="T5" s="2"/>
      <c r="U5" s="3"/>
      <c r="V5" s="2"/>
      <c r="W5" s="3"/>
      <c r="X5" s="2"/>
    </row>
    <row r="6" spans="1:24" s="6" customFormat="1" ht="15.75" customHeight="1" x14ac:dyDescent="0.25">
      <c r="A6" s="7">
        <v>4</v>
      </c>
      <c r="B6" s="7"/>
      <c r="C6" s="7">
        <v>4</v>
      </c>
      <c r="D6" s="7"/>
      <c r="E6" s="7">
        <v>4</v>
      </c>
      <c r="F6" s="7"/>
      <c r="G6" s="7">
        <v>1</v>
      </c>
      <c r="H6" s="7">
        <v>4</v>
      </c>
      <c r="I6" s="7"/>
      <c r="J6" s="7">
        <v>4</v>
      </c>
      <c r="K6" s="7"/>
      <c r="L6" s="7">
        <v>4</v>
      </c>
      <c r="M6" s="7"/>
      <c r="N6" s="7">
        <v>4</v>
      </c>
      <c r="O6" s="7"/>
      <c r="P6" s="7">
        <v>4</v>
      </c>
      <c r="Q6" s="7"/>
      <c r="R6" s="7">
        <v>4</v>
      </c>
      <c r="S6" s="7"/>
      <c r="T6" s="7">
        <v>4</v>
      </c>
      <c r="U6" s="7"/>
      <c r="V6" s="7">
        <v>4</v>
      </c>
      <c r="W6" s="7"/>
      <c r="X6" s="7">
        <v>4</v>
      </c>
    </row>
    <row r="8" spans="1:24" x14ac:dyDescent="0.25">
      <c r="A8" t="str">
        <f>IF(A6=4,"",IF(A6=3,3,IF(A6=2,2,IF(A6=1,1))))</f>
        <v/>
      </c>
      <c r="C8" t="str">
        <f>IF(C6=4,"",IF(C6=3,3,IF(C6=2,2,IF(C6=1,1))))</f>
        <v/>
      </c>
      <c r="E8" t="str">
        <f t="shared" ref="E8:X8" si="0">IF(E6=4,"",IF(E6=3,3,IF(E6=2,2,IF(E6=1,1))))</f>
        <v/>
      </c>
      <c r="G8">
        <f t="shared" si="0"/>
        <v>1</v>
      </c>
      <c r="H8" t="str">
        <f t="shared" si="0"/>
        <v/>
      </c>
      <c r="J8" t="str">
        <f t="shared" si="0"/>
        <v/>
      </c>
      <c r="L8" t="str">
        <f t="shared" si="0"/>
        <v/>
      </c>
      <c r="N8" t="str">
        <f t="shared" si="0"/>
        <v/>
      </c>
      <c r="P8" t="str">
        <f t="shared" si="0"/>
        <v/>
      </c>
      <c r="R8" t="str">
        <f t="shared" si="0"/>
        <v/>
      </c>
      <c r="T8" t="str">
        <f t="shared" si="0"/>
        <v/>
      </c>
      <c r="V8" t="str">
        <f t="shared" si="0"/>
        <v/>
      </c>
      <c r="X8" t="str">
        <f t="shared" si="0"/>
        <v/>
      </c>
    </row>
    <row r="10" spans="1:24" ht="15.75" x14ac:dyDescent="0.25">
      <c r="A10" s="192" t="s">
        <v>87</v>
      </c>
      <c r="B10" s="192"/>
      <c r="C10" s="192"/>
      <c r="D10" s="192"/>
      <c r="E10" s="192"/>
      <c r="F10" s="192"/>
      <c r="G10" s="192"/>
    </row>
    <row r="11" spans="1:24" x14ac:dyDescent="0.25">
      <c r="A11" s="8" t="s">
        <v>88</v>
      </c>
      <c r="B11" s="8" t="s">
        <v>89</v>
      </c>
      <c r="C11" s="8" t="s">
        <v>90</v>
      </c>
      <c r="D11" s="8" t="s">
        <v>91</v>
      </c>
      <c r="E11" s="8" t="s">
        <v>92</v>
      </c>
      <c r="F11" s="193" t="s">
        <v>93</v>
      </c>
      <c r="G11" s="193"/>
    </row>
    <row r="12" spans="1:24" x14ac:dyDescent="0.25">
      <c r="A12" s="9" t="s">
        <v>94</v>
      </c>
      <c r="B12" s="10">
        <v>9.59</v>
      </c>
      <c r="C12" s="10">
        <v>80</v>
      </c>
      <c r="D12" s="10">
        <v>0.18</v>
      </c>
      <c r="E12" s="8">
        <f>IF(Memorial!C8&gt;80,Memorial!C8,0)</f>
        <v>0</v>
      </c>
      <c r="F12" s="189">
        <f>IF(E12=0,0,HOME!E18*'Calc. Resid.'!D12*(E12-80)+(HOME!E18*B12))</f>
        <v>0</v>
      </c>
      <c r="G12" s="189"/>
    </row>
    <row r="13" spans="1:24" x14ac:dyDescent="0.25">
      <c r="A13" s="9" t="s">
        <v>95</v>
      </c>
      <c r="B13" s="10">
        <v>9.59</v>
      </c>
      <c r="C13" s="10">
        <v>0</v>
      </c>
      <c r="D13" s="10">
        <v>0</v>
      </c>
      <c r="E13" s="8">
        <f>IF(Memorial!C8&lt;=80,Memorial!C8,"")</f>
        <v>0</v>
      </c>
      <c r="F13" s="189">
        <f>IF(E13=0,0,IF(E13&gt;80,"",B13*HOME!E18))</f>
        <v>0</v>
      </c>
      <c r="G13" s="189"/>
    </row>
    <row r="14" spans="1:24" x14ac:dyDescent="0.25">
      <c r="A14" s="9"/>
      <c r="B14" s="10"/>
      <c r="C14" s="10"/>
      <c r="D14" s="188" t="s">
        <v>0</v>
      </c>
      <c r="E14" s="188"/>
      <c r="F14" s="189">
        <f>SUM(F12:F13)</f>
        <v>0</v>
      </c>
      <c r="G14" s="189"/>
    </row>
    <row r="15" spans="1:24" ht="15.75" x14ac:dyDescent="0.25">
      <c r="A15" s="194" t="s">
        <v>96</v>
      </c>
      <c r="B15" s="194"/>
      <c r="C15" s="194"/>
      <c r="D15" s="194"/>
      <c r="E15" s="194"/>
      <c r="F15" s="194"/>
      <c r="G15" s="194"/>
    </row>
    <row r="16" spans="1:24" x14ac:dyDescent="0.25">
      <c r="A16" s="8" t="s">
        <v>88</v>
      </c>
      <c r="B16" s="8" t="s">
        <v>89</v>
      </c>
      <c r="C16" s="8" t="s">
        <v>90</v>
      </c>
      <c r="D16" s="8" t="s">
        <v>91</v>
      </c>
      <c r="E16" s="8" t="s">
        <v>92</v>
      </c>
      <c r="F16" s="193" t="s">
        <v>93</v>
      </c>
      <c r="G16" s="193"/>
    </row>
    <row r="17" spans="1:12" x14ac:dyDescent="0.25">
      <c r="A17" s="9" t="s">
        <v>97</v>
      </c>
      <c r="B17" s="10">
        <v>5.99</v>
      </c>
      <c r="C17" s="10">
        <v>12</v>
      </c>
      <c r="D17" s="10">
        <v>0.5</v>
      </c>
      <c r="E17" s="8">
        <f>IF(Memorial!D5&lt;=12,0,Memorial!D5)</f>
        <v>0</v>
      </c>
      <c r="F17" s="189">
        <f>IF(E17&lt;12,0,HOME!E18*D17*(E17-12)+(HOME!E18*B17))</f>
        <v>0</v>
      </c>
      <c r="G17" s="189"/>
    </row>
    <row r="18" spans="1:12" x14ac:dyDescent="0.25">
      <c r="A18" s="9" t="s">
        <v>98</v>
      </c>
      <c r="B18" s="10">
        <v>5.99</v>
      </c>
      <c r="C18" s="10">
        <v>0</v>
      </c>
      <c r="D18" s="10">
        <v>0</v>
      </c>
      <c r="E18" s="8">
        <f>IF(Memorial!D5,"",Memorial!D5)</f>
        <v>0</v>
      </c>
      <c r="F18" s="189">
        <f>IF(E18=0,0,IF(E18&lt;=12,B18*HOME!E18,0))</f>
        <v>0</v>
      </c>
      <c r="G18" s="189"/>
      <c r="L18" t="s">
        <v>102</v>
      </c>
    </row>
    <row r="19" spans="1:12" x14ac:dyDescent="0.25">
      <c r="A19" s="9"/>
      <c r="B19" s="10"/>
      <c r="C19" s="10"/>
      <c r="D19" s="188" t="s">
        <v>0</v>
      </c>
      <c r="E19" s="188"/>
      <c r="F19" s="189">
        <f>SUM(F17:F18)</f>
        <v>0</v>
      </c>
      <c r="G19" s="189"/>
    </row>
    <row r="20" spans="1:12" ht="15.75" x14ac:dyDescent="0.25">
      <c r="A20" s="195" t="s">
        <v>99</v>
      </c>
      <c r="B20" s="195"/>
      <c r="C20" s="195"/>
      <c r="D20" s="195"/>
      <c r="E20" s="195"/>
      <c r="F20" s="195"/>
      <c r="G20" s="195"/>
    </row>
    <row r="21" spans="1:12" x14ac:dyDescent="0.25">
      <c r="A21" s="8" t="s">
        <v>88</v>
      </c>
      <c r="B21" s="8" t="s">
        <v>89</v>
      </c>
      <c r="C21" s="8" t="s">
        <v>90</v>
      </c>
      <c r="D21" s="8" t="s">
        <v>91</v>
      </c>
      <c r="E21" s="8" t="s">
        <v>92</v>
      </c>
      <c r="F21" s="193" t="s">
        <v>93</v>
      </c>
      <c r="G21" s="193"/>
    </row>
    <row r="22" spans="1:12" x14ac:dyDescent="0.25">
      <c r="A22" s="9" t="s">
        <v>100</v>
      </c>
      <c r="B22" s="10">
        <v>5.99</v>
      </c>
      <c r="C22" s="10">
        <v>80</v>
      </c>
      <c r="D22" s="10">
        <v>0.12</v>
      </c>
      <c r="E22" s="11">
        <f>IF(Memorial!C8&gt;80,Memorial!C8,0)</f>
        <v>0</v>
      </c>
      <c r="F22" s="189">
        <f>IF(E22=0,0,HOME!E18*D22*(E22-80)+(HOME!E18*B22))</f>
        <v>0</v>
      </c>
      <c r="G22" s="189"/>
    </row>
    <row r="23" spans="1:12" x14ac:dyDescent="0.25">
      <c r="A23" s="9" t="s">
        <v>101</v>
      </c>
      <c r="B23" s="10">
        <v>5.99</v>
      </c>
      <c r="C23" s="10">
        <v>0</v>
      </c>
      <c r="D23" s="10">
        <v>0</v>
      </c>
      <c r="E23" s="11">
        <f>IF(Memorial!C8&lt;=80,Memorial!C8,"")</f>
        <v>0</v>
      </c>
      <c r="F23" s="189">
        <f>IF(E23=0,0,IF(E23&gt;80,0,B23*HOME!E18))</f>
        <v>0</v>
      </c>
      <c r="G23" s="189"/>
    </row>
    <row r="24" spans="1:12" x14ac:dyDescent="0.25">
      <c r="A24" s="9"/>
      <c r="B24" s="9"/>
      <c r="C24" s="9"/>
      <c r="D24" s="188" t="s">
        <v>0</v>
      </c>
      <c r="E24" s="188"/>
      <c r="F24" s="187">
        <f>SUM(F22:F23)</f>
        <v>0</v>
      </c>
      <c r="G24" s="187"/>
    </row>
    <row r="25" spans="1:12" ht="15" customHeight="1" x14ac:dyDescent="0.25">
      <c r="A25" s="196" t="s">
        <v>82</v>
      </c>
      <c r="B25" s="196"/>
      <c r="C25" s="196"/>
      <c r="D25" s="196"/>
      <c r="E25" s="196"/>
      <c r="F25" s="196"/>
      <c r="G25" s="196"/>
    </row>
    <row r="26" spans="1:12" ht="15" customHeight="1" x14ac:dyDescent="0.25">
      <c r="A26" s="14"/>
      <c r="B26" s="14"/>
      <c r="C26" s="14"/>
      <c r="D26" s="14"/>
      <c r="E26" s="15"/>
      <c r="F26" s="158"/>
      <c r="G26" s="159"/>
    </row>
    <row r="27" spans="1:12" x14ac:dyDescent="0.25">
      <c r="A27" s="9" t="s">
        <v>103</v>
      </c>
      <c r="B27" s="9" t="s">
        <v>115</v>
      </c>
      <c r="C27" s="12">
        <v>0.2</v>
      </c>
      <c r="D27" s="13">
        <f>HOME!E13*C27</f>
        <v>0</v>
      </c>
      <c r="E27" s="16" t="str">
        <f>IF(SUM(A8:X8)&lt;=19,CONCATENATE(SUM(A8:X8)," pontos"),0)</f>
        <v>1 pontos</v>
      </c>
      <c r="F27" s="189">
        <f>IF(E27&gt;0,Memorial!C8*D27*0.02,0)</f>
        <v>0</v>
      </c>
      <c r="G27" s="189"/>
    </row>
    <row r="28" spans="1:12" x14ac:dyDescent="0.25">
      <c r="A28" s="9" t="s">
        <v>105</v>
      </c>
      <c r="B28" s="9" t="s">
        <v>107</v>
      </c>
      <c r="C28" s="12">
        <v>0.18</v>
      </c>
      <c r="D28" s="13">
        <f>HOME!E14*C28</f>
        <v>0</v>
      </c>
      <c r="E28" s="16">
        <f>IF(AND(SUM(A8:X8)&gt;19,SUM(A8:X8)&lt;=32),CONCATENATE(SUM(A8:X8)," pontos"),0)</f>
        <v>0</v>
      </c>
      <c r="F28" s="189">
        <f>IF(E28&gt;0,Memorial!C8*D28*0.02,0)</f>
        <v>0</v>
      </c>
      <c r="G28" s="189"/>
    </row>
    <row r="29" spans="1:12" x14ac:dyDescent="0.25">
      <c r="A29" s="9" t="s">
        <v>104</v>
      </c>
      <c r="B29" s="9" t="s">
        <v>108</v>
      </c>
      <c r="C29" s="12">
        <v>0.2</v>
      </c>
      <c r="D29" s="13">
        <f>HOME!E15*C29</f>
        <v>0</v>
      </c>
      <c r="E29" s="16">
        <f>IF(SUM(A8:X8)&gt;32,CONCATENATE(SUM(A8:X8)," pontos"),0)</f>
        <v>0</v>
      </c>
      <c r="F29" s="189">
        <f>IF(E29&gt;0,Memorial!C8*D29*0.02,0)</f>
        <v>0</v>
      </c>
      <c r="G29" s="189"/>
    </row>
    <row r="30" spans="1:12" x14ac:dyDescent="0.25">
      <c r="D30" s="188" t="s">
        <v>109</v>
      </c>
      <c r="E30" s="188"/>
      <c r="F30" s="186">
        <f>SUM(F27:G29)</f>
        <v>0</v>
      </c>
      <c r="G30" s="185"/>
    </row>
  </sheetData>
  <sheetProtection selectLockedCells="1"/>
  <mergeCells count="26">
    <mergeCell ref="D30:E30"/>
    <mergeCell ref="F30:G30"/>
    <mergeCell ref="F28:G28"/>
    <mergeCell ref="F29:G29"/>
    <mergeCell ref="F23:G23"/>
    <mergeCell ref="F24:G24"/>
    <mergeCell ref="A25:G25"/>
    <mergeCell ref="F27:G27"/>
    <mergeCell ref="F26:G26"/>
    <mergeCell ref="D24:E24"/>
    <mergeCell ref="G1:H1"/>
    <mergeCell ref="F22:G22"/>
    <mergeCell ref="D14:E14"/>
    <mergeCell ref="D19:E19"/>
    <mergeCell ref="A10:G10"/>
    <mergeCell ref="A15:G15"/>
    <mergeCell ref="A20:G20"/>
    <mergeCell ref="F17:G17"/>
    <mergeCell ref="F18:G18"/>
    <mergeCell ref="F19:G19"/>
    <mergeCell ref="F16:G16"/>
    <mergeCell ref="F11:G11"/>
    <mergeCell ref="F12:G12"/>
    <mergeCell ref="F13:G13"/>
    <mergeCell ref="F14:G14"/>
    <mergeCell ref="F21:G21"/>
  </mergeCells>
  <pageMargins left="0.511811024" right="0.511811024" top="0.78740157499999996" bottom="0.78740157499999996" header="0.31496062000000002" footer="0.31496062000000002"/>
  <drawing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8</vt:i4>
      </vt:variant>
      <vt:variant>
        <vt:lpstr>Intervalos nomeados</vt:lpstr>
      </vt:variant>
      <vt:variant>
        <vt:i4>1</vt:i4>
      </vt:variant>
    </vt:vector>
  </HeadingPairs>
  <TitlesOfParts>
    <vt:vector size="9" baseType="lpstr">
      <vt:lpstr>HOME</vt:lpstr>
      <vt:lpstr>Memorial</vt:lpstr>
      <vt:lpstr>Cálculos</vt:lpstr>
      <vt:lpstr>Calc. Com.</vt:lpstr>
      <vt:lpstr>Calc. Madeira</vt:lpstr>
      <vt:lpstr>Calc. Telheiro</vt:lpstr>
      <vt:lpstr>Calc. Pav.</vt:lpstr>
      <vt:lpstr>Calc. Resid.</vt:lpstr>
      <vt:lpstr>Memorial!Area_de_impressao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Felipe Misael Moraes Kruger</dc:creator>
  <cp:lastModifiedBy>Larissa Secchi</cp:lastModifiedBy>
  <cp:lastPrinted>2019-11-18T18:15:26Z</cp:lastPrinted>
  <dcterms:created xsi:type="dcterms:W3CDTF">2018-01-30T16:06:46Z</dcterms:created>
  <dcterms:modified xsi:type="dcterms:W3CDTF">2019-12-11T19:59:51Z</dcterms:modified>
</cp:coreProperties>
</file>